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Benefit Statement" sheetId="1" r:id="rId1"/>
    <sheet name="Pro Rata Arrears" sheetId="2" r:id="rId2"/>
    <sheet name="SPC Rates" sheetId="3" r:id="rId3"/>
    <sheet name="Limited Membership Arrears" sheetId="4" r:id="rId4"/>
    <sheet name="General Notes on spreadsheets" sheetId="5" r:id="rId5"/>
  </sheets>
  <definedNames>
    <definedName name="_xlnm.Print_Area" localSheetId="0">'Benefit Statement'!$A$1:$H$116</definedName>
  </definedNames>
  <calcPr fullCalcOnLoad="1" fullPrecision="0"/>
</workbook>
</file>

<file path=xl/comments1.xml><?xml version="1.0" encoding="utf-8"?>
<comments xmlns="http://schemas.openxmlformats.org/spreadsheetml/2006/main">
  <authors>
    <author>Author</author>
  </authors>
  <commentList>
    <comment ref="B9" authorId="0">
      <text>
        <r>
          <rPr>
            <sz val="8"/>
            <rFont val="Tahoma"/>
            <family val="2"/>
          </rPr>
          <t xml:space="preserve"> WTE salary or if part time: part-time hourly rate x wholetime equivalent hours
</t>
        </r>
      </text>
    </comment>
    <comment ref="E62" authorId="0">
      <text>
        <r>
          <rPr>
            <sz val="8"/>
            <rFont val="Tahoma"/>
            <family val="2"/>
          </rPr>
          <t xml:space="preserve">Twice the annual state pension contributory amount
</t>
        </r>
      </text>
    </comment>
    <comment ref="G99" authorId="0">
      <text>
        <r>
          <rPr>
            <sz val="8"/>
            <rFont val="Tahoma"/>
            <family val="2"/>
          </rPr>
          <t xml:space="preserve">pro-rata service
</t>
        </r>
      </text>
    </comment>
    <comment ref="H100" authorId="0">
      <text>
        <r>
          <rPr>
            <sz val="8"/>
            <rFont val="Tahoma"/>
            <family val="2"/>
          </rPr>
          <t>input any outstanding contributions</t>
        </r>
      </text>
    </comment>
    <comment ref="E106" authorId="0">
      <text>
        <r>
          <rPr>
            <sz val="8"/>
            <rFont val="Tahoma"/>
            <family val="2"/>
          </rPr>
          <t xml:space="preserve">adjust formula accordingly when rate changes
</t>
        </r>
      </text>
    </comment>
    <comment ref="B109" authorId="0">
      <text>
        <r>
          <rPr>
            <sz val="8"/>
            <rFont val="Tahoma"/>
            <family val="2"/>
          </rPr>
          <t>input correct figure in accordance with rule  3.3333333 x annual SPC. IF less than this amount, input annual salary.</t>
        </r>
      </text>
    </comment>
    <comment ref="B110" authorId="0">
      <text>
        <r>
          <rPr>
            <sz val="8"/>
            <rFont val="Tahoma"/>
            <family val="2"/>
          </rPr>
          <t>input balance above 3.3333333 x annual SPC</t>
        </r>
      </text>
    </comment>
  </commentList>
</comments>
</file>

<file path=xl/comments3.xml><?xml version="1.0" encoding="utf-8"?>
<comments xmlns="http://schemas.openxmlformats.org/spreadsheetml/2006/main">
  <authors>
    <author>Author</author>
  </authors>
  <commentList>
    <comment ref="A15" authorId="0">
      <text>
        <r>
          <rPr>
            <b/>
            <sz val="9"/>
            <rFont val="Tahoma"/>
            <family val="2"/>
          </rPr>
          <t>Insert line before this line</t>
        </r>
        <r>
          <rPr>
            <sz val="9"/>
            <rFont val="Tahoma"/>
            <family val="2"/>
          </rPr>
          <t xml:space="preserve">
</t>
        </r>
      </text>
    </comment>
  </commentList>
</comments>
</file>

<file path=xl/sharedStrings.xml><?xml version="1.0" encoding="utf-8"?>
<sst xmlns="http://schemas.openxmlformats.org/spreadsheetml/2006/main" count="193" uniqueCount="122">
  <si>
    <t>Ltd Service</t>
  </si>
  <si>
    <t xml:space="preserve"> </t>
  </si>
  <si>
    <t>Years</t>
  </si>
  <si>
    <t>P/T Hrs</t>
  </si>
  <si>
    <t>Over All Total</t>
  </si>
  <si>
    <t>Pension</t>
  </si>
  <si>
    <t>WTE Salary</t>
  </si>
  <si>
    <t>Nett Lump Sum</t>
  </si>
  <si>
    <t>SERVICE</t>
  </si>
  <si>
    <t>PENSION</t>
  </si>
  <si>
    <t>Pension 1/200</t>
  </si>
  <si>
    <t>WTE Hours for this case 2035</t>
  </si>
  <si>
    <t>x Notional Full Time Service</t>
  </si>
  <si>
    <t>Over 3/80 (Lump Sum)</t>
  </si>
  <si>
    <t>Gross Lump Sum</t>
  </si>
  <si>
    <t>WTE Salary at Retirement</t>
  </si>
  <si>
    <t>Up Rated Pro Rata Salary at Retirement</t>
  </si>
  <si>
    <t>2 x SPC at Retirement</t>
  </si>
  <si>
    <t>Over 1/80 (Pension)</t>
  </si>
  <si>
    <t>Nett Pensionable Remuneration at Retirement</t>
  </si>
  <si>
    <t>Limited Membership Pension</t>
  </si>
  <si>
    <t>Ltd Membership Pension P.A.</t>
  </si>
  <si>
    <t>REVISED PRO RATA INTEGRATION Lump Sum &amp; Pension</t>
  </si>
  <si>
    <t>LIMITED MEMBERSHIP (LTD)  Lump Sum &amp; Pension (D/PER)</t>
  </si>
  <si>
    <t>LTD MEMBERSHIP LUMP SUM</t>
  </si>
  <si>
    <t>Pro Rata LUMP SUM</t>
  </si>
  <si>
    <t>x Total Pro Rata Service</t>
  </si>
  <si>
    <t>WTE Salary x Pr Service x 3/80</t>
  </si>
  <si>
    <t>Pension calculated in 2 stages, 1st 3.333333 SCP x 1/200th x svce</t>
  </si>
  <si>
    <t>2nd stage is remainder x 1/80th x svce</t>
  </si>
  <si>
    <t>Note under Pro Rata Whole Time Equivalent (WTE) Salary is used in all calculations</t>
  </si>
  <si>
    <t>Total Pro Rata Pension P.A.</t>
  </si>
  <si>
    <t>Part time Pro Rata Service</t>
  </si>
  <si>
    <t>Total Pro Rata Service</t>
  </si>
  <si>
    <t>Contract Value if applicable</t>
  </si>
  <si>
    <t xml:space="preserve">3.3333333x SPC = </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</si>
  <si>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</si>
  <si>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NOTES ON SPREADSHEETS:</t>
  </si>
  <si>
    <t>Name</t>
  </si>
  <si>
    <t>Address</t>
  </si>
  <si>
    <t>PPS No</t>
  </si>
  <si>
    <t>Date of Birth</t>
  </si>
  <si>
    <t>Benefit  Date</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</si>
  <si>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</si>
  <si>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</si>
  <si>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</si>
  <si>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</si>
  <si>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</si>
  <si>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</si>
  <si>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</si>
  <si>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</si>
  <si>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</si>
  <si>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</si>
  <si>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</si>
  <si>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</si>
  <si>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2013</t>
  </si>
  <si>
    <t>2014</t>
  </si>
  <si>
    <t>2015</t>
  </si>
  <si>
    <t>Name:</t>
  </si>
  <si>
    <t>Year</t>
  </si>
  <si>
    <t>Actual Reckonable Salary</t>
  </si>
  <si>
    <t>Gross Pens</t>
  </si>
  <si>
    <t>SPC</t>
  </si>
  <si>
    <t>P/R Pen</t>
  </si>
  <si>
    <t>Nett Pens</t>
  </si>
  <si>
    <t>Service</t>
  </si>
  <si>
    <t>WTE Pens</t>
  </si>
  <si>
    <t>01.01.02 - 31.12.02</t>
  </si>
  <si>
    <t>01.01.03 - 31.12.03</t>
  </si>
  <si>
    <t>01.01.04 - 31.12.04</t>
  </si>
  <si>
    <t>01.01.05 - 31.12.05</t>
  </si>
  <si>
    <t>01.01.06 - 31.12.06</t>
  </si>
  <si>
    <t>01.01.07 - 31.12.07</t>
  </si>
  <si>
    <t>01.01.08 - 31.12.08</t>
  </si>
  <si>
    <t>01.01.09 - 31.12.09</t>
  </si>
  <si>
    <t>01.01.10 - 31.12.10</t>
  </si>
  <si>
    <t>01.01.11 - 31.12.11</t>
  </si>
  <si>
    <t>01.01.12 - 31.12.12</t>
  </si>
  <si>
    <t>01.01.13 - 31.12.13</t>
  </si>
  <si>
    <t xml:space="preserve">  </t>
  </si>
  <si>
    <t>S/A Paid</t>
  </si>
  <si>
    <t>Arrears</t>
  </si>
  <si>
    <t>Less S/ann paid</t>
  </si>
  <si>
    <t>01.01.14 - 31.12.14</t>
  </si>
  <si>
    <t>Arrears due</t>
  </si>
  <si>
    <t>Pro Rata Pension + S&amp;C</t>
  </si>
  <si>
    <t>Limited Membership Arrears</t>
  </si>
  <si>
    <t>Estimate of Lump Sum &amp; Pension Benefits</t>
  </si>
  <si>
    <t>Pro Rata Arrears</t>
  </si>
  <si>
    <t>Location</t>
  </si>
  <si>
    <t>Emp No</t>
  </si>
  <si>
    <t>SPC Rates</t>
  </si>
  <si>
    <t>01.09.01 - 31.08.02</t>
  </si>
  <si>
    <t>01.09.02 - 31.08.03</t>
  </si>
  <si>
    <t>01.09.03 - 31.08.04</t>
  </si>
  <si>
    <t>01.09.04 - 31.08.05</t>
  </si>
  <si>
    <t>01.09.05 - 31.08.06</t>
  </si>
  <si>
    <t>01.09.06 - 31.08.07</t>
  </si>
  <si>
    <t>01.09.07 - 31.08.08</t>
  </si>
  <si>
    <t>01.09.08 - 31.08.09</t>
  </si>
  <si>
    <t>01.09.09 - 31.08.10</t>
  </si>
  <si>
    <t>01.09.10 - 31.08.11</t>
  </si>
  <si>
    <t>01.09.11 - 31.08.12</t>
  </si>
  <si>
    <t>01.09.12 - 31.08.13</t>
  </si>
  <si>
    <t>01.09.13 - 31.08.14</t>
  </si>
  <si>
    <t>01.09.14 - 31.08.15</t>
  </si>
  <si>
    <t>01.09.15 - 31.08.16</t>
  </si>
  <si>
    <t>Weekly OAP</t>
  </si>
  <si>
    <t>No of Weeks</t>
  </si>
  <si>
    <t>Start Date</t>
  </si>
  <si>
    <t>02.11.01 - 31.12.01</t>
  </si>
  <si>
    <t>01.01.15 - 31.05.15</t>
  </si>
  <si>
    <t>01.01.04 - 18.11.04</t>
  </si>
  <si>
    <t>Ltd Membership Arrears</t>
  </si>
  <si>
    <t>2016</t>
  </si>
  <si>
    <t>Location:</t>
  </si>
  <si>
    <t>Employee No.:</t>
  </si>
  <si>
    <t>Ensure formula is copied correctly</t>
  </si>
  <si>
    <t>To ensure accuracy, go to office button, select excel options, select advanced, scroll down to when calculating this workbook and tick set precision as displayed</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</si>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</sst>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quot;€&quot;#,##0.00"/>
    <numFmt numFmtId="166" formatCode="&quot;€&quot;#,##0.0000;[Red]\-&quot;€&quot;#,##0.0000"/>
    <numFmt numFmtId="167" formatCode="&quot;Yes&quot;;&quot;Yes&quot;;&quot;No&quot;"/>
    <numFmt numFmtId="168" formatCode="&quot;True&quot;;&quot;True&quot;;&quot;False&quot;"/>
    <numFmt numFmtId="169" formatCode="&quot;On&quot;;&quot;On&quot;;&quot;Off&quot;"/>
    <numFmt numFmtId="170" formatCode="[$€-2]\ #,##0.00_);[Red]\([$€-2]\ #,##0.00\)"/>
    <numFmt numFmtId="171" formatCode="dd/mm/yyyy;@"/>
    <numFmt numFmtId="172" formatCode="&quot;€&quot;#,##0.000;[Red]\-&quot;€&quot;#,##0.000"/>
    <numFmt numFmtId="173" formatCode="0.0000%"/>
    <numFmt numFmtId="174" formatCode="&quot;€&quot;#,##0.000"/>
    <numFmt numFmtId="175" formatCode="&quot;€&quot;#,##0.0"/>
    <numFmt numFmtId="176" formatCode="#,##0.0000"/>
    <numFmt numFmtId="177" formatCode="&quot;€&quot;#,##0.0000"/>
  </numFmts>
  <fonts count="58">
    <font>
      <sz val="11"/>
      <color theme="1"/>
      <name val="Calibri"/>
      <family val="2"/>
    </font>
    <font>
      <sz val="11"/>
      <color indexed="8"/>
      <name val="Calibri"/>
      <family val="2"/>
    </font>
    <font>
      <sz val="8"/>
      <name val="Tahoma"/>
      <family val="2"/>
    </font>
    <font>
      <b/>
      <sz val="11"/>
      <color indexed="8"/>
      <name val="Calibri"/>
      <family val="2"/>
    </font>
    <font>
      <b/>
      <sz val="26"/>
      <color indexed="8"/>
      <name val="Calibri"/>
      <family val="2"/>
    </font>
    <font>
      <sz val="22"/>
      <color indexed="8"/>
      <name val="Calibri"/>
      <family val="2"/>
    </font>
    <font>
      <sz val="11"/>
      <color indexed="60"/>
      <name val="Calibri"/>
      <family val="2"/>
    </font>
    <font>
      <b/>
      <sz val="22"/>
      <color indexed="8"/>
      <name val="Calibri"/>
      <family val="2"/>
    </font>
    <font>
      <sz val="8"/>
      <name val="Calibri"/>
      <family val="2"/>
    </font>
    <font>
      <u val="single"/>
      <sz val="11"/>
      <color indexed="12"/>
      <name val="Calibri"/>
      <family val="2"/>
    </font>
    <font>
      <u val="single"/>
      <sz val="11"/>
      <color indexed="36"/>
      <name val="Calibri"/>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sz val="11"/>
      <name val="Calibri"/>
      <family val="2"/>
    </font>
    <font>
      <sz val="11"/>
      <color indexed="8"/>
      <name val="Arial"/>
      <family val="2"/>
    </font>
    <font>
      <b/>
      <sz val="16"/>
      <color indexed="8"/>
      <name val="Calibri"/>
      <family val="2"/>
    </font>
    <font>
      <b/>
      <sz val="18"/>
      <color indexed="8"/>
      <name val="Calibri"/>
      <family val="2"/>
    </font>
    <font>
      <b/>
      <u val="single"/>
      <sz val="11"/>
      <color indexed="8"/>
      <name val="Calibri"/>
      <family val="2"/>
    </font>
    <font>
      <b/>
      <sz val="11"/>
      <color indexed="10"/>
      <name val="Calibri"/>
      <family val="2"/>
    </font>
    <font>
      <b/>
      <sz val="11"/>
      <name val="Calibri"/>
      <family val="2"/>
    </font>
    <font>
      <b/>
      <sz val="12"/>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6"/>
      <color theme="1"/>
      <name val="Calibri"/>
      <family val="2"/>
    </font>
    <font>
      <sz val="22"/>
      <color theme="1"/>
      <name val="Calibri"/>
      <family val="2"/>
    </font>
    <font>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right/>
      <top/>
      <bottom style="double"/>
    </border>
    <border>
      <left>
        <color indexed="63"/>
      </left>
      <right>
        <color indexed="63"/>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7">
    <xf numFmtId="0" fontId="0" fillId="0" borderId="0" xfId="0" applyFon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49" fontId="0" fillId="0" borderId="0" xfId="0" applyNumberFormat="1" applyAlignment="1">
      <alignment horizontal="right"/>
    </xf>
    <xf numFmtId="0" fontId="0" fillId="0" borderId="10" xfId="0" applyFont="1" applyBorder="1" applyAlignment="1">
      <alignment/>
    </xf>
    <xf numFmtId="0" fontId="3" fillId="0" borderId="0" xfId="0" applyFont="1" applyAlignment="1">
      <alignment wrapText="1"/>
    </xf>
    <xf numFmtId="0" fontId="0" fillId="0" borderId="0" xfId="0" applyAlignment="1">
      <alignment wrapText="1"/>
    </xf>
    <xf numFmtId="0" fontId="6" fillId="0" borderId="0" xfId="0" applyFont="1" applyAlignment="1">
      <alignment/>
    </xf>
    <xf numFmtId="0" fontId="51" fillId="0" borderId="0" xfId="0" applyFont="1" applyAlignment="1">
      <alignment/>
    </xf>
    <xf numFmtId="0" fontId="0" fillId="0" borderId="0" xfId="0" applyAlignment="1">
      <alignment horizontal="left"/>
    </xf>
    <xf numFmtId="0" fontId="1" fillId="0" borderId="0" xfId="0" applyFont="1" applyAlignment="1">
      <alignment/>
    </xf>
    <xf numFmtId="171" fontId="51" fillId="0" borderId="10" xfId="0" applyNumberFormat="1" applyFont="1" applyBorder="1" applyAlignment="1">
      <alignment/>
    </xf>
    <xf numFmtId="165" fontId="51" fillId="0" borderId="10" xfId="0" applyNumberFormat="1" applyFont="1" applyBorder="1" applyAlignment="1">
      <alignment horizontal="right"/>
    </xf>
    <xf numFmtId="49" fontId="0" fillId="33" borderId="10" xfId="0" applyNumberFormat="1" applyFont="1" applyFill="1" applyBorder="1" applyAlignment="1">
      <alignment horizontal="right" wrapText="1"/>
    </xf>
    <xf numFmtId="16" fontId="0" fillId="33" borderId="10" xfId="0" applyNumberFormat="1" applyFont="1" applyFill="1" applyBorder="1" applyAlignment="1">
      <alignment/>
    </xf>
    <xf numFmtId="164" fontId="0" fillId="33" borderId="10" xfId="0" applyNumberFormat="1" applyFont="1" applyFill="1" applyBorder="1" applyAlignment="1">
      <alignment/>
    </xf>
    <xf numFmtId="0" fontId="0" fillId="33" borderId="0" xfId="0" applyFill="1" applyAlignment="1">
      <alignment/>
    </xf>
    <xf numFmtId="0" fontId="0" fillId="33" borderId="10" xfId="0" applyFont="1" applyFill="1" applyBorder="1" applyAlignment="1">
      <alignment wrapText="1"/>
    </xf>
    <xf numFmtId="8" fontId="0" fillId="33" borderId="10" xfId="0" applyNumberFormat="1" applyFont="1" applyFill="1" applyBorder="1" applyAlignment="1">
      <alignment/>
    </xf>
    <xf numFmtId="8" fontId="0" fillId="33" borderId="10" xfId="0" applyNumberFormat="1" applyFont="1" applyFill="1" applyBorder="1" applyAlignment="1">
      <alignment wrapText="1"/>
    </xf>
    <xf numFmtId="164" fontId="28" fillId="0" borderId="10" xfId="0" applyNumberFormat="1" applyFont="1" applyBorder="1" applyAlignment="1">
      <alignment/>
    </xf>
    <xf numFmtId="0" fontId="53" fillId="0" borderId="0" xfId="0" applyFont="1" applyAlignment="1">
      <alignment/>
    </xf>
    <xf numFmtId="165" fontId="51" fillId="34" borderId="10" xfId="0" applyNumberFormat="1" applyFont="1" applyFill="1" applyBorder="1" applyAlignment="1">
      <alignment horizontal="right"/>
    </xf>
    <xf numFmtId="171" fontId="54" fillId="0" borderId="11" xfId="0" applyNumberFormat="1" applyFont="1" applyBorder="1" applyAlignment="1">
      <alignment horizontal="center" vertical="top"/>
    </xf>
    <xf numFmtId="171" fontId="54" fillId="0" borderId="12" xfId="0" applyNumberFormat="1" applyFont="1" applyBorder="1" applyAlignment="1">
      <alignment horizontal="center" vertical="top"/>
    </xf>
    <xf numFmtId="171" fontId="54" fillId="0" borderId="13" xfId="0" applyNumberFormat="1" applyFont="1" applyBorder="1" applyAlignment="1">
      <alignment horizontal="center" vertical="top"/>
    </xf>
    <xf numFmtId="0" fontId="0" fillId="0" borderId="0" xfId="0" applyAlignment="1">
      <alignment horizontal="left" wrapText="1"/>
    </xf>
    <xf numFmtId="0" fontId="7" fillId="0" borderId="0" xfId="0" applyFont="1" applyAlignment="1">
      <alignment/>
    </xf>
    <xf numFmtId="0" fontId="7" fillId="0" borderId="0" xfId="0" applyFont="1" applyBorder="1" applyAlignment="1">
      <alignment/>
    </xf>
    <xf numFmtId="0" fontId="55" fillId="0" borderId="0" xfId="0" applyFont="1" applyAlignment="1">
      <alignment/>
    </xf>
    <xf numFmtId="0" fontId="3" fillId="0" borderId="0" xfId="0" applyFont="1" applyAlignment="1">
      <alignment horizontal="center" wrapText="1"/>
    </xf>
    <xf numFmtId="49" fontId="0" fillId="0" borderId="0" xfId="0" applyNumberFormat="1" applyFont="1" applyAlignment="1">
      <alignment horizontal="right"/>
    </xf>
    <xf numFmtId="164" fontId="0" fillId="0" borderId="0" xfId="0" applyNumberFormat="1" applyFont="1" applyAlignment="1">
      <alignment/>
    </xf>
    <xf numFmtId="0" fontId="0" fillId="35" borderId="0" xfId="0" applyFont="1" applyFill="1" applyAlignment="1">
      <alignment wrapText="1"/>
    </xf>
    <xf numFmtId="165" fontId="0" fillId="33" borderId="0" xfId="0" applyNumberFormat="1" applyFont="1" applyFill="1" applyAlignment="1">
      <alignment horizontal="right" wrapText="1"/>
    </xf>
    <xf numFmtId="0" fontId="0" fillId="33" borderId="0" xfId="0" applyFont="1" applyFill="1" applyAlignment="1">
      <alignment wrapText="1"/>
    </xf>
    <xf numFmtId="164" fontId="0" fillId="33" borderId="0" xfId="0" applyNumberFormat="1" applyFont="1" applyFill="1" applyAlignment="1">
      <alignment wrapText="1"/>
    </xf>
    <xf numFmtId="2" fontId="0" fillId="33" borderId="10" xfId="0" applyNumberFormat="1" applyFont="1" applyFill="1" applyBorder="1" applyAlignment="1">
      <alignment/>
    </xf>
    <xf numFmtId="0" fontId="0" fillId="33" borderId="10" xfId="0" applyFont="1" applyFill="1" applyBorder="1" applyAlignment="1">
      <alignment/>
    </xf>
    <xf numFmtId="49" fontId="0" fillId="33" borderId="0" xfId="0" applyNumberFormat="1" applyFont="1" applyFill="1" applyAlignment="1">
      <alignment horizontal="right"/>
    </xf>
    <xf numFmtId="0" fontId="0" fillId="33" borderId="0" xfId="0" applyFont="1" applyFill="1" applyAlignment="1">
      <alignment/>
    </xf>
    <xf numFmtId="164" fontId="0" fillId="33" borderId="0" xfId="0" applyNumberFormat="1" applyFont="1" applyFill="1" applyAlignment="1">
      <alignment/>
    </xf>
    <xf numFmtId="8" fontId="0" fillId="33" borderId="10" xfId="0" applyNumberFormat="1" applyFont="1" applyFill="1" applyBorder="1" applyAlignment="1" applyProtection="1">
      <alignment/>
      <protection locked="0"/>
    </xf>
    <xf numFmtId="165" fontId="0" fillId="33" borderId="10" xfId="0" applyNumberFormat="1" applyFont="1" applyFill="1" applyBorder="1" applyAlignment="1">
      <alignment/>
    </xf>
    <xf numFmtId="165"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center"/>
    </xf>
    <xf numFmtId="49" fontId="0" fillId="33" borderId="13" xfId="0" applyNumberFormat="1" applyFont="1" applyFill="1" applyBorder="1" applyAlignment="1">
      <alignment horizontal="center"/>
    </xf>
    <xf numFmtId="0" fontId="0" fillId="0" borderId="10" xfId="0" applyFont="1" applyBorder="1" applyAlignment="1">
      <alignment wrapText="1"/>
    </xf>
    <xf numFmtId="164" fontId="0" fillId="33" borderId="10" xfId="0" applyNumberFormat="1" applyFont="1" applyFill="1" applyBorder="1" applyAlignment="1">
      <alignment wrapText="1"/>
    </xf>
    <xf numFmtId="49" fontId="0" fillId="33" borderId="0" xfId="0" applyNumberFormat="1" applyFont="1" applyFill="1" applyBorder="1" applyAlignment="1">
      <alignment horizontal="right"/>
    </xf>
    <xf numFmtId="0" fontId="0" fillId="33" borderId="0" xfId="0" applyFont="1" applyFill="1" applyBorder="1" applyAlignment="1">
      <alignment/>
    </xf>
    <xf numFmtId="164" fontId="0" fillId="33" borderId="0" xfId="0" applyNumberFormat="1" applyFont="1" applyFill="1" applyBorder="1" applyAlignment="1">
      <alignment/>
    </xf>
    <xf numFmtId="8" fontId="0" fillId="33" borderId="0" xfId="0" applyNumberFormat="1" applyFont="1" applyFill="1" applyAlignment="1">
      <alignment/>
    </xf>
    <xf numFmtId="49" fontId="0" fillId="0" borderId="10" xfId="0" applyNumberFormat="1" applyFont="1" applyBorder="1" applyAlignment="1">
      <alignment horizontal="right"/>
    </xf>
    <xf numFmtId="164" fontId="0" fillId="0" borderId="10" xfId="0" applyNumberFormat="1" applyFont="1" applyBorder="1" applyAlignment="1">
      <alignment/>
    </xf>
    <xf numFmtId="165" fontId="0" fillId="0" borderId="10" xfId="0" applyNumberFormat="1" applyFont="1" applyBorder="1" applyAlignment="1">
      <alignment/>
    </xf>
    <xf numFmtId="0" fontId="0" fillId="0" borderId="14" xfId="0" applyFont="1" applyBorder="1" applyAlignment="1">
      <alignment/>
    </xf>
    <xf numFmtId="49" fontId="0" fillId="0" borderId="14" xfId="0" applyNumberFormat="1" applyFont="1" applyBorder="1" applyAlignment="1">
      <alignment horizontal="right"/>
    </xf>
    <xf numFmtId="164" fontId="0" fillId="0" borderId="14" xfId="0" applyNumberFormat="1" applyFont="1" applyBorder="1" applyAlignment="1">
      <alignment/>
    </xf>
    <xf numFmtId="0" fontId="7" fillId="0" borderId="0" xfId="0" applyFont="1" applyAlignment="1">
      <alignment horizontal="center"/>
    </xf>
    <xf numFmtId="0" fontId="7" fillId="0" borderId="0" xfId="0" applyFont="1" applyAlignment="1">
      <alignment horizontal="center"/>
    </xf>
    <xf numFmtId="164" fontId="5" fillId="0" borderId="0" xfId="0" applyNumberFormat="1" applyFont="1" applyAlignment="1">
      <alignment/>
    </xf>
    <xf numFmtId="0" fontId="5" fillId="0" borderId="0" xfId="0" applyFont="1" applyAlignment="1">
      <alignment/>
    </xf>
    <xf numFmtId="0" fontId="3" fillId="0" borderId="0" xfId="0" applyFont="1" applyAlignment="1">
      <alignment horizontal="center"/>
    </xf>
    <xf numFmtId="0" fontId="3" fillId="0" borderId="0" xfId="0" applyFont="1" applyAlignment="1">
      <alignment/>
    </xf>
    <xf numFmtId="164" fontId="3" fillId="0" borderId="0" xfId="0" applyNumberFormat="1" applyFont="1" applyAlignment="1">
      <alignment/>
    </xf>
    <xf numFmtId="0" fontId="1" fillId="0" borderId="0" xfId="0" applyFont="1" applyAlignment="1">
      <alignment/>
    </xf>
    <xf numFmtId="0" fontId="3" fillId="0" borderId="0" xfId="0" applyFont="1" applyAlignment="1">
      <alignment horizontal="left"/>
    </xf>
    <xf numFmtId="14" fontId="3" fillId="0" borderId="0" xfId="0" applyNumberFormat="1" applyFont="1" applyAlignment="1">
      <alignment horizontal="left"/>
    </xf>
    <xf numFmtId="14" fontId="1" fillId="0" borderId="0" xfId="0" applyNumberFormat="1" applyFont="1" applyAlignment="1">
      <alignment horizontal="left"/>
    </xf>
    <xf numFmtId="0" fontId="1" fillId="0" borderId="0" xfId="0" applyFont="1" applyAlignment="1" quotePrefix="1">
      <alignment/>
    </xf>
    <xf numFmtId="0" fontId="31" fillId="0" borderId="0" xfId="0" applyFont="1" applyAlignment="1">
      <alignment/>
    </xf>
    <xf numFmtId="0" fontId="3" fillId="0" borderId="10" xfId="0" applyFont="1" applyBorder="1" applyAlignment="1">
      <alignment wrapText="1"/>
    </xf>
    <xf numFmtId="49" fontId="3" fillId="33" borderId="10" xfId="0" applyNumberFormat="1" applyFont="1" applyFill="1" applyBorder="1" applyAlignment="1">
      <alignment horizontal="right" wrapText="1"/>
    </xf>
    <xf numFmtId="0" fontId="3" fillId="33" borderId="10" xfId="0" applyFont="1" applyFill="1" applyBorder="1" applyAlignment="1">
      <alignment wrapText="1"/>
    </xf>
    <xf numFmtId="0" fontId="3" fillId="33" borderId="10" xfId="0" applyFont="1" applyFill="1" applyBorder="1" applyAlignment="1">
      <alignment horizontal="right" wrapText="1"/>
    </xf>
    <xf numFmtId="164" fontId="3" fillId="33" borderId="10" xfId="0" applyNumberFormat="1" applyFont="1" applyFill="1" applyBorder="1" applyAlignment="1">
      <alignment horizontal="right" wrapText="1"/>
    </xf>
    <xf numFmtId="164" fontId="3" fillId="33" borderId="11" xfId="0" applyNumberFormat="1" applyFont="1" applyFill="1" applyBorder="1" applyAlignment="1">
      <alignment wrapText="1"/>
    </xf>
    <xf numFmtId="0" fontId="3" fillId="34" borderId="10" xfId="0" applyFont="1" applyFill="1" applyBorder="1" applyAlignment="1">
      <alignment/>
    </xf>
    <xf numFmtId="49" fontId="3" fillId="33" borderId="10" xfId="0" applyNumberFormat="1" applyFont="1" applyFill="1" applyBorder="1" applyAlignment="1" applyProtection="1">
      <alignment horizontal="right"/>
      <protection locked="0"/>
    </xf>
    <xf numFmtId="0" fontId="3" fillId="33" borderId="10" xfId="0" applyFont="1" applyFill="1" applyBorder="1" applyAlignment="1">
      <alignment/>
    </xf>
    <xf numFmtId="164" fontId="3" fillId="33" borderId="10" xfId="0" applyNumberFormat="1" applyFont="1" applyFill="1" applyBorder="1" applyAlignment="1">
      <alignment/>
    </xf>
    <xf numFmtId="2" fontId="3" fillId="33" borderId="10" xfId="0" applyNumberFormat="1" applyFont="1" applyFill="1" applyBorder="1" applyAlignment="1">
      <alignment/>
    </xf>
    <xf numFmtId="164" fontId="3" fillId="34" borderId="10" xfId="0" applyNumberFormat="1" applyFont="1" applyFill="1" applyBorder="1" applyAlignment="1">
      <alignment/>
    </xf>
    <xf numFmtId="0" fontId="3" fillId="0" borderId="0" xfId="0" applyFont="1" applyBorder="1" applyAlignment="1">
      <alignment/>
    </xf>
    <xf numFmtId="49" fontId="3" fillId="33" borderId="0" xfId="0" applyNumberFormat="1" applyFont="1" applyFill="1" applyBorder="1" applyAlignment="1" applyProtection="1">
      <alignment horizontal="right"/>
      <protection locked="0"/>
    </xf>
    <xf numFmtId="0" fontId="3" fillId="33" borderId="0" xfId="0" applyFont="1" applyFill="1" applyBorder="1" applyAlignment="1">
      <alignment/>
    </xf>
    <xf numFmtId="164" fontId="3" fillId="33" borderId="0" xfId="0" applyNumberFormat="1" applyFont="1" applyFill="1" applyBorder="1" applyAlignment="1">
      <alignment/>
    </xf>
    <xf numFmtId="2" fontId="3" fillId="33" borderId="0" xfId="0" applyNumberFormat="1" applyFont="1" applyFill="1" applyBorder="1" applyAlignment="1">
      <alignment/>
    </xf>
    <xf numFmtId="0" fontId="7" fillId="0" borderId="0" xfId="0" applyFont="1" applyAlignment="1">
      <alignment/>
    </xf>
    <xf numFmtId="49" fontId="7" fillId="33" borderId="0" xfId="0" applyNumberFormat="1" applyFont="1" applyFill="1" applyAlignment="1" applyProtection="1">
      <alignment horizontal="right"/>
      <protection locked="0"/>
    </xf>
    <xf numFmtId="0" fontId="7" fillId="33" borderId="0" xfId="0" applyFont="1" applyFill="1" applyAlignment="1">
      <alignment/>
    </xf>
    <xf numFmtId="164" fontId="7" fillId="33" borderId="0" xfId="0" applyNumberFormat="1" applyFont="1" applyFill="1" applyAlignment="1">
      <alignment/>
    </xf>
    <xf numFmtId="0" fontId="32" fillId="0" borderId="10" xfId="0" applyFont="1" applyBorder="1" applyAlignment="1">
      <alignment wrapText="1"/>
    </xf>
    <xf numFmtId="0" fontId="3" fillId="33" borderId="10" xfId="0" applyFont="1" applyFill="1" applyBorder="1" applyAlignment="1" applyProtection="1">
      <alignment wrapText="1"/>
      <protection locked="0"/>
    </xf>
    <xf numFmtId="164" fontId="3" fillId="33" borderId="10" xfId="0" applyNumberFormat="1" applyFont="1" applyFill="1" applyBorder="1" applyAlignment="1">
      <alignment wrapText="1"/>
    </xf>
    <xf numFmtId="0" fontId="3" fillId="0" borderId="0" xfId="0" applyFont="1" applyAlignment="1">
      <alignment/>
    </xf>
    <xf numFmtId="49" fontId="3" fillId="33" borderId="0" xfId="0" applyNumberFormat="1" applyFont="1" applyFill="1" applyAlignment="1" applyProtection="1">
      <alignment horizontal="right"/>
      <protection locked="0"/>
    </xf>
    <xf numFmtId="0" fontId="3" fillId="33" borderId="0" xfId="0" applyFont="1" applyFill="1" applyAlignment="1">
      <alignment/>
    </xf>
    <xf numFmtId="164" fontId="3" fillId="33" borderId="0" xfId="0" applyNumberFormat="1" applyFont="1" applyFill="1" applyAlignment="1">
      <alignment/>
    </xf>
    <xf numFmtId="165" fontId="33" fillId="33" borderId="0" xfId="0" applyNumberFormat="1" applyFont="1" applyFill="1" applyAlignment="1">
      <alignment/>
    </xf>
    <xf numFmtId="0" fontId="3" fillId="34" borderId="10" xfId="0" applyFont="1" applyFill="1" applyBorder="1" applyAlignment="1">
      <alignment wrapText="1"/>
    </xf>
    <xf numFmtId="49" fontId="3" fillId="33" borderId="10" xfId="0" applyNumberFormat="1" applyFont="1" applyFill="1" applyBorder="1" applyAlignment="1" applyProtection="1">
      <alignment horizontal="right" wrapText="1"/>
      <protection locked="0"/>
    </xf>
    <xf numFmtId="164" fontId="3" fillId="34" borderId="10" xfId="0" applyNumberFormat="1" applyFont="1" applyFill="1" applyBorder="1" applyAlignment="1">
      <alignment wrapText="1"/>
    </xf>
    <xf numFmtId="165" fontId="3" fillId="34" borderId="10" xfId="0" applyNumberFormat="1" applyFont="1" applyFill="1" applyBorder="1" applyAlignment="1">
      <alignment wrapText="1"/>
    </xf>
    <xf numFmtId="0" fontId="3" fillId="0" borderId="0" xfId="0" applyFont="1" applyFill="1" applyBorder="1" applyAlignment="1">
      <alignment wrapText="1"/>
    </xf>
    <xf numFmtId="49" fontId="3" fillId="0" borderId="0" xfId="0" applyNumberFormat="1" applyFont="1" applyFill="1" applyBorder="1" applyAlignment="1" applyProtection="1">
      <alignment horizontal="right" wrapText="1"/>
      <protection locked="0"/>
    </xf>
    <xf numFmtId="164" fontId="3" fillId="0" borderId="0" xfId="0" applyNumberFormat="1" applyFont="1" applyFill="1" applyBorder="1" applyAlignment="1">
      <alignment wrapText="1"/>
    </xf>
    <xf numFmtId="165" fontId="3" fillId="0" borderId="0" xfId="0" applyNumberFormat="1" applyFont="1" applyFill="1" applyBorder="1" applyAlignment="1">
      <alignment wrapText="1"/>
    </xf>
    <xf numFmtId="0" fontId="34" fillId="33" borderId="0" xfId="0" applyFont="1" applyFill="1" applyAlignment="1">
      <alignment/>
    </xf>
    <xf numFmtId="165" fontId="3" fillId="33" borderId="10" xfId="0" applyNumberFormat="1" applyFont="1" applyFill="1" applyBorder="1" applyAlignment="1">
      <alignment horizontal="right"/>
    </xf>
    <xf numFmtId="0" fontId="3" fillId="33" borderId="0" xfId="0" applyFont="1" applyFill="1" applyAlignment="1">
      <alignment wrapText="1"/>
    </xf>
    <xf numFmtId="8" fontId="3" fillId="34" borderId="10" xfId="0" applyNumberFormat="1" applyFont="1" applyFill="1" applyBorder="1" applyAlignment="1">
      <alignment/>
    </xf>
    <xf numFmtId="8" fontId="3" fillId="33" borderId="0" xfId="0" applyNumberFormat="1" applyFont="1" applyFill="1" applyBorder="1" applyAlignment="1">
      <alignment/>
    </xf>
    <xf numFmtId="0" fontId="32" fillId="0" borderId="10" xfId="0" applyFont="1" applyBorder="1" applyAlignment="1">
      <alignment/>
    </xf>
    <xf numFmtId="165" fontId="3" fillId="33" borderId="10" xfId="0" applyNumberFormat="1" applyFont="1" applyFill="1" applyBorder="1" applyAlignment="1">
      <alignment horizontal="center"/>
    </xf>
    <xf numFmtId="165" fontId="3" fillId="33" borderId="10" xfId="0" applyNumberFormat="1" applyFont="1" applyFill="1" applyBorder="1" applyAlignment="1">
      <alignment horizontal="left"/>
    </xf>
    <xf numFmtId="8" fontId="3" fillId="0" borderId="10" xfId="0" applyNumberFormat="1" applyFont="1" applyBorder="1" applyAlignment="1">
      <alignment/>
    </xf>
    <xf numFmtId="0" fontId="28" fillId="0" borderId="10" xfId="0" applyFont="1" applyBorder="1" applyAlignment="1">
      <alignment/>
    </xf>
    <xf numFmtId="165" fontId="28" fillId="0" borderId="10" xfId="0" applyNumberFormat="1" applyFont="1" applyBorder="1" applyAlignment="1">
      <alignment horizontal="right"/>
    </xf>
    <xf numFmtId="8" fontId="34" fillId="0" borderId="10" xfId="0" applyNumberFormat="1" applyFont="1" applyBorder="1" applyAlignment="1">
      <alignment/>
    </xf>
    <xf numFmtId="0" fontId="3" fillId="34" borderId="0" xfId="0" applyFont="1" applyFill="1" applyBorder="1" applyAlignment="1">
      <alignment/>
    </xf>
    <xf numFmtId="165" fontId="3" fillId="34" borderId="0" xfId="0" applyNumberFormat="1" applyFont="1" applyFill="1" applyBorder="1" applyAlignment="1">
      <alignment horizontal="right"/>
    </xf>
    <xf numFmtId="164" fontId="3" fillId="0" borderId="0" xfId="0" applyNumberFormat="1" applyFont="1" applyBorder="1" applyAlignment="1">
      <alignment/>
    </xf>
    <xf numFmtId="8" fontId="3" fillId="34" borderId="0" xfId="0" applyNumberFormat="1" applyFont="1" applyFill="1" applyAlignment="1">
      <alignment/>
    </xf>
    <xf numFmtId="164" fontId="3" fillId="0" borderId="0" xfId="0" applyNumberFormat="1" applyFont="1" applyAlignment="1">
      <alignment horizontal="left"/>
    </xf>
    <xf numFmtId="0" fontId="0" fillId="0" borderId="10" xfId="0" applyFont="1" applyBorder="1" applyAlignment="1">
      <alignment/>
    </xf>
    <xf numFmtId="8" fontId="0" fillId="33" borderId="10" xfId="0" applyNumberFormat="1" applyFont="1" applyFill="1" applyBorder="1" applyAlignment="1" applyProtection="1">
      <alignment/>
      <protection locked="0"/>
    </xf>
    <xf numFmtId="8" fontId="0" fillId="33" borderId="10" xfId="0" applyNumberFormat="1" applyFont="1" applyFill="1" applyBorder="1" applyAlignment="1">
      <alignment/>
    </xf>
    <xf numFmtId="164" fontId="0" fillId="33" borderId="10" xfId="0" applyNumberFormat="1" applyFont="1" applyFill="1" applyBorder="1" applyAlignment="1">
      <alignment/>
    </xf>
    <xf numFmtId="2" fontId="0" fillId="33" borderId="10" xfId="0" applyNumberFormat="1" applyFont="1" applyFill="1" applyBorder="1" applyAlignment="1">
      <alignment/>
    </xf>
    <xf numFmtId="49" fontId="0" fillId="33" borderId="10" xfId="0" applyNumberFormat="1" applyFont="1" applyFill="1" applyBorder="1" applyAlignment="1" applyProtection="1">
      <alignment horizontal="right"/>
      <protection locked="0"/>
    </xf>
    <xf numFmtId="0" fontId="0" fillId="33" borderId="10" xfId="0" applyFont="1" applyFill="1" applyBorder="1" applyAlignment="1">
      <alignment/>
    </xf>
    <xf numFmtId="165" fontId="0" fillId="33" borderId="10" xfId="0" applyNumberFormat="1" applyFont="1" applyFill="1" applyBorder="1" applyAlignment="1">
      <alignment/>
    </xf>
    <xf numFmtId="0" fontId="3" fillId="34" borderId="10" xfId="0" applyFont="1" applyFill="1" applyBorder="1" applyAlignment="1">
      <alignment/>
    </xf>
    <xf numFmtId="0" fontId="3" fillId="33" borderId="10" xfId="0" applyFont="1" applyFill="1" applyBorder="1" applyAlignment="1">
      <alignment/>
    </xf>
    <xf numFmtId="164" fontId="3" fillId="33" borderId="10" xfId="0" applyNumberFormat="1" applyFont="1" applyFill="1" applyBorder="1" applyAlignment="1">
      <alignment/>
    </xf>
    <xf numFmtId="165" fontId="34" fillId="34" borderId="10" xfId="0" applyNumberFormat="1" applyFont="1" applyFill="1" applyBorder="1" applyAlignment="1">
      <alignment/>
    </xf>
    <xf numFmtId="171" fontId="0" fillId="0" borderId="10" xfId="0" applyNumberFormat="1" applyFont="1" applyBorder="1" applyAlignment="1">
      <alignment/>
    </xf>
    <xf numFmtId="171" fontId="35" fillId="0" borderId="10" xfId="0" applyNumberFormat="1" applyFont="1" applyBorder="1" applyAlignment="1">
      <alignment/>
    </xf>
    <xf numFmtId="2" fontId="35" fillId="0" borderId="10" xfId="0" applyNumberFormat="1" applyFont="1" applyBorder="1" applyAlignment="1">
      <alignment wrapText="1"/>
    </xf>
    <xf numFmtId="0" fontId="35" fillId="0" borderId="10" xfId="0" applyFont="1" applyBorder="1" applyAlignment="1">
      <alignment/>
    </xf>
    <xf numFmtId="171" fontId="36" fillId="0" borderId="10" xfId="0" applyNumberFormat="1" applyFont="1" applyBorder="1" applyAlignment="1">
      <alignment/>
    </xf>
    <xf numFmtId="165" fontId="36" fillId="0" borderId="10" xfId="0" applyNumberFormat="1" applyFont="1" applyBorder="1" applyAlignment="1">
      <alignment/>
    </xf>
    <xf numFmtId="171" fontId="0" fillId="0" borderId="0" xfId="0" applyNumberFormat="1" applyFont="1" applyAlignment="1">
      <alignment/>
    </xf>
    <xf numFmtId="2" fontId="0" fillId="0" borderId="0" xfId="0" applyNumberFormat="1" applyFont="1" applyAlignment="1">
      <alignment/>
    </xf>
    <xf numFmtId="165" fontId="0" fillId="0" borderId="0" xfId="0" applyNumberFormat="1" applyFont="1" applyAlignment="1">
      <alignment/>
    </xf>
    <xf numFmtId="0" fontId="51" fillId="0" borderId="15" xfId="0" applyFont="1" applyBorder="1" applyAlignment="1">
      <alignment horizontal="center"/>
    </xf>
    <xf numFmtId="2" fontId="51" fillId="0" borderId="10" xfId="0" applyNumberFormat="1" applyFont="1" applyBorder="1" applyAlignment="1">
      <alignment/>
    </xf>
    <xf numFmtId="171" fontId="34" fillId="0" borderId="10" xfId="0" applyNumberFormat="1" applyFont="1" applyBorder="1" applyAlignment="1">
      <alignment/>
    </xf>
    <xf numFmtId="2" fontId="34" fillId="0" borderId="10" xfId="0" applyNumberFormat="1" applyFont="1" applyBorder="1" applyAlignment="1">
      <alignment wrapText="1"/>
    </xf>
    <xf numFmtId="165" fontId="34" fillId="0" borderId="10" xfId="0" applyNumberFormat="1" applyFont="1" applyBorder="1" applyAlignment="1">
      <alignment/>
    </xf>
    <xf numFmtId="0" fontId="34" fillId="0" borderId="10" xfId="0" applyFont="1" applyBorder="1" applyAlignment="1">
      <alignment/>
    </xf>
    <xf numFmtId="0" fontId="34" fillId="0" borderId="10" xfId="0" applyFont="1" applyBorder="1" applyAlignment="1">
      <alignment wrapText="1"/>
    </xf>
    <xf numFmtId="164" fontId="34" fillId="0" borderId="10" xfId="0" applyNumberFormat="1" applyFont="1" applyBorder="1" applyAlignment="1">
      <alignment/>
    </xf>
    <xf numFmtId="165" fontId="34" fillId="0" borderId="10" xfId="0" applyNumberFormat="1" applyFont="1" applyBorder="1" applyAlignment="1">
      <alignment wrapText="1"/>
    </xf>
    <xf numFmtId="171" fontId="28" fillId="0" borderId="10" xfId="0" applyNumberFormat="1" applyFont="1" applyBorder="1" applyAlignment="1">
      <alignment/>
    </xf>
    <xf numFmtId="165" fontId="28" fillId="0" borderId="10" xfId="0" applyNumberFormat="1" applyFont="1" applyBorder="1" applyAlignment="1">
      <alignment/>
    </xf>
    <xf numFmtId="165" fontId="0" fillId="0" borderId="10" xfId="0" applyNumberFormat="1" applyFont="1" applyBorder="1" applyAlignment="1">
      <alignment horizontal="right"/>
    </xf>
    <xf numFmtId="171" fontId="28" fillId="35" borderId="10" xfId="0" applyNumberFormat="1" applyFont="1" applyFill="1" applyBorder="1" applyAlignment="1">
      <alignment/>
    </xf>
    <xf numFmtId="165" fontId="0" fillId="35" borderId="10" xfId="0" applyNumberFormat="1" applyFont="1" applyFill="1" applyBorder="1" applyAlignment="1">
      <alignment/>
    </xf>
    <xf numFmtId="165" fontId="0" fillId="35" borderId="10" xfId="0" applyNumberFormat="1" applyFont="1" applyFill="1" applyBorder="1" applyAlignment="1">
      <alignment horizontal="right"/>
    </xf>
    <xf numFmtId="165" fontId="28" fillId="35" borderId="10" xfId="0" applyNumberFormat="1" applyFont="1" applyFill="1" applyBorder="1" applyAlignment="1">
      <alignment/>
    </xf>
    <xf numFmtId="171" fontId="28" fillId="0" borderId="10" xfId="0" applyNumberFormat="1" applyFont="1" applyFill="1" applyBorder="1" applyAlignment="1">
      <alignment/>
    </xf>
    <xf numFmtId="164" fontId="51" fillId="34" borderId="10" xfId="0" applyNumberFormat="1" applyFont="1" applyFill="1" applyBorder="1" applyAlignment="1">
      <alignment/>
    </xf>
    <xf numFmtId="165" fontId="28" fillId="34" borderId="10" xfId="0" applyNumberFormat="1" applyFont="1" applyFill="1" applyBorder="1" applyAlignment="1">
      <alignment/>
    </xf>
    <xf numFmtId="164" fontId="0" fillId="0" borderId="11" xfId="0" applyNumberFormat="1" applyFont="1" applyBorder="1" applyAlignment="1">
      <alignment horizontal="left"/>
    </xf>
    <xf numFmtId="164" fontId="0" fillId="0" borderId="13" xfId="0" applyNumberFormat="1" applyFont="1" applyBorder="1" applyAlignment="1">
      <alignment horizontal="left"/>
    </xf>
    <xf numFmtId="165" fontId="0" fillId="0" borderId="11" xfId="0" applyNumberFormat="1" applyFont="1" applyBorder="1" applyAlignment="1">
      <alignment horizontal="left"/>
    </xf>
    <xf numFmtId="165" fontId="0" fillId="0" borderId="13" xfId="0" applyNumberFormat="1" applyFont="1" applyBorder="1" applyAlignment="1">
      <alignment horizontal="left"/>
    </xf>
    <xf numFmtId="2" fontId="56" fillId="0" borderId="11" xfId="0" applyNumberFormat="1" applyFont="1" applyBorder="1" applyAlignment="1">
      <alignment horizontal="left"/>
    </xf>
    <xf numFmtId="2" fontId="56" fillId="0" borderId="13" xfId="0" applyNumberFormat="1" applyFont="1" applyBorder="1" applyAlignment="1">
      <alignment horizontal="left"/>
    </xf>
    <xf numFmtId="165" fontId="51" fillId="0" borderId="11" xfId="0" applyNumberFormat="1" applyFont="1" applyBorder="1" applyAlignment="1">
      <alignment horizontal="left"/>
    </xf>
    <xf numFmtId="174" fontId="0" fillId="0" borderId="10" xfId="0" applyNumberFormat="1" applyFont="1" applyBorder="1" applyAlignment="1">
      <alignment horizontal="right"/>
    </xf>
    <xf numFmtId="165" fontId="0" fillId="34" borderId="10" xfId="0" applyNumberFormat="1" applyFont="1" applyFill="1" applyBorder="1" applyAlignment="1">
      <alignment/>
    </xf>
    <xf numFmtId="2" fontId="36" fillId="0" borderId="10" xfId="0" applyNumberFormat="1" applyFont="1" applyBorder="1" applyAlignment="1">
      <alignment/>
    </xf>
    <xf numFmtId="4" fontId="36" fillId="0" borderId="10" xfId="0" applyNumberFormat="1" applyFont="1" applyBorder="1" applyAlignment="1">
      <alignment/>
    </xf>
    <xf numFmtId="165" fontId="35" fillId="0" borderId="10" xfId="0" applyNumberFormat="1" applyFont="1" applyBorder="1" applyAlignment="1">
      <alignment horizontal="left"/>
    </xf>
    <xf numFmtId="0" fontId="35" fillId="0" borderId="10" xfId="0" applyFont="1" applyBorder="1" applyAlignment="1">
      <alignment horizontal="left"/>
    </xf>
    <xf numFmtId="0" fontId="51" fillId="0" borderId="0" xfId="0" applyFont="1" applyAlignment="1">
      <alignment horizontal="left"/>
    </xf>
    <xf numFmtId="0" fontId="0" fillId="0" borderId="0" xfId="0" applyAlignment="1">
      <alignment horizontal="left" vertical="center"/>
    </xf>
    <xf numFmtId="0" fontId="0" fillId="0" borderId="0" xfId="0"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workbookViewId="0" topLeftCell="A49">
      <selection activeCell="A1" sqref="A1:H1"/>
    </sheetView>
  </sheetViews>
  <sheetFormatPr defaultColWidth="9.140625" defaultRowHeight="15"/>
  <cols>
    <col min="1" max="1" width="20.00390625" style="0" customWidth="1"/>
    <col min="2" max="2" width="12.8515625" style="6" customWidth="1"/>
    <col min="3" max="3" width="14.00390625" style="0" customWidth="1"/>
    <col min="4" max="4" width="20.00390625" style="0" customWidth="1"/>
    <col min="5" max="6" width="16.140625" style="1" customWidth="1"/>
    <col min="7" max="7" width="15.421875" style="1" customWidth="1"/>
    <col min="8" max="8" width="11.421875" style="0" customWidth="1"/>
  </cols>
  <sheetData>
    <row r="1" spans="1:8" s="4" customFormat="1" ht="33.75" customHeight="1">
      <c r="A1" s="63" t="s">
        <v>87</v>
      </c>
      <c r="B1" s="63"/>
      <c r="C1" s="63"/>
      <c r="D1" s="63"/>
      <c r="E1" s="63"/>
      <c r="F1" s="63"/>
      <c r="G1" s="63"/>
      <c r="H1" s="63"/>
    </row>
    <row r="2" spans="1:8" s="4" customFormat="1" ht="28.5">
      <c r="A2" s="64"/>
      <c r="B2" s="64"/>
      <c r="C2" s="64"/>
      <c r="D2" s="64"/>
      <c r="E2" s="64"/>
      <c r="F2" s="64"/>
      <c r="G2" s="65"/>
      <c r="H2" s="66"/>
    </row>
    <row r="3" spans="1:8" s="13" customFormat="1" ht="15">
      <c r="A3" s="71" t="s">
        <v>38</v>
      </c>
      <c r="B3" s="68" t="s">
        <v>1</v>
      </c>
      <c r="C3" s="68"/>
      <c r="D3" s="67"/>
      <c r="E3" s="67"/>
      <c r="F3" s="71" t="s">
        <v>89</v>
      </c>
      <c r="G3" s="69" t="s">
        <v>1</v>
      </c>
      <c r="H3" s="70" t="s">
        <v>1</v>
      </c>
    </row>
    <row r="4" spans="1:8" s="13" customFormat="1" ht="15">
      <c r="A4" s="71" t="s">
        <v>39</v>
      </c>
      <c r="B4" s="71" t="s">
        <v>1</v>
      </c>
      <c r="C4" s="68"/>
      <c r="D4" s="67"/>
      <c r="E4" s="67"/>
      <c r="F4" s="129" t="s">
        <v>40</v>
      </c>
      <c r="G4" s="70" t="s">
        <v>1</v>
      </c>
      <c r="H4" s="70" t="s">
        <v>1</v>
      </c>
    </row>
    <row r="5" spans="1:8" s="13" customFormat="1" ht="15">
      <c r="A5" s="71" t="s">
        <v>41</v>
      </c>
      <c r="B5" s="72" t="s">
        <v>1</v>
      </c>
      <c r="C5" s="67"/>
      <c r="D5" s="67"/>
      <c r="E5" s="67"/>
      <c r="F5" s="129" t="s">
        <v>42</v>
      </c>
      <c r="G5" s="73" t="s">
        <v>1</v>
      </c>
      <c r="H5" s="70" t="s">
        <v>1</v>
      </c>
    </row>
    <row r="6" spans="1:8" s="13" customFormat="1" ht="15">
      <c r="A6" s="71" t="s">
        <v>109</v>
      </c>
      <c r="B6" s="72" t="s">
        <v>1</v>
      </c>
      <c r="C6" s="67"/>
      <c r="D6" s="67"/>
      <c r="E6" s="67"/>
      <c r="F6" s="71" t="s">
        <v>90</v>
      </c>
      <c r="G6" s="74" t="s">
        <v>1</v>
      </c>
      <c r="H6" s="70"/>
    </row>
    <row r="7" spans="1:8" s="13" customFormat="1" ht="15">
      <c r="A7" s="67"/>
      <c r="B7" s="67"/>
      <c r="C7" s="67"/>
      <c r="D7" s="67"/>
      <c r="E7" s="67"/>
      <c r="F7" s="67"/>
      <c r="G7" s="70"/>
      <c r="H7" s="70"/>
    </row>
    <row r="8" spans="1:8" ht="23.25">
      <c r="A8" s="75" t="s">
        <v>8</v>
      </c>
      <c r="B8" s="34"/>
      <c r="C8" s="5"/>
      <c r="D8" s="5"/>
      <c r="E8" s="35"/>
      <c r="F8" s="35"/>
      <c r="G8" s="35"/>
      <c r="H8" s="5"/>
    </row>
    <row r="9" spans="1:8" s="9" customFormat="1" ht="45">
      <c r="A9" s="36" t="s">
        <v>15</v>
      </c>
      <c r="B9" s="37">
        <v>28888.94</v>
      </c>
      <c r="C9" s="38" t="s">
        <v>11</v>
      </c>
      <c r="D9" s="38" t="s">
        <v>1</v>
      </c>
      <c r="E9" s="39"/>
      <c r="F9" s="39"/>
      <c r="G9" s="39"/>
      <c r="H9" s="38"/>
    </row>
    <row r="10" spans="1:8" s="8" customFormat="1" ht="27.75" customHeight="1">
      <c r="A10" s="76"/>
      <c r="B10" s="77" t="s">
        <v>2</v>
      </c>
      <c r="C10" s="78"/>
      <c r="D10" s="79" t="s">
        <v>34</v>
      </c>
      <c r="E10" s="80" t="s">
        <v>3</v>
      </c>
      <c r="F10" s="81" t="s">
        <v>32</v>
      </c>
      <c r="G10" s="79" t="s">
        <v>33</v>
      </c>
      <c r="H10" s="78" t="s">
        <v>0</v>
      </c>
    </row>
    <row r="11" spans="1:10" ht="30">
      <c r="A11" s="7"/>
      <c r="B11" s="16" t="s">
        <v>43</v>
      </c>
      <c r="C11" s="17"/>
      <c r="D11" s="18">
        <v>0</v>
      </c>
      <c r="E11" s="40">
        <v>121.5</v>
      </c>
      <c r="F11" s="18">
        <f aca="true" t="shared" si="0" ref="F11:F21">SUM(E11/2035)</f>
        <v>0.0597</v>
      </c>
      <c r="G11" s="18">
        <f aca="true" t="shared" si="1" ref="G11:G21">SUM(D11+F11)</f>
        <v>0.0597</v>
      </c>
      <c r="H11" s="41">
        <v>1</v>
      </c>
      <c r="J11" s="8"/>
    </row>
    <row r="12" spans="1:10" ht="30">
      <c r="A12" s="7"/>
      <c r="B12" s="16" t="s">
        <v>44</v>
      </c>
      <c r="C12" s="41"/>
      <c r="D12" s="18">
        <v>0</v>
      </c>
      <c r="E12" s="40">
        <v>635.04</v>
      </c>
      <c r="F12" s="18">
        <f t="shared" si="0"/>
        <v>0.3121</v>
      </c>
      <c r="G12" s="18">
        <f t="shared" si="1"/>
        <v>0.3121</v>
      </c>
      <c r="H12" s="41">
        <v>1</v>
      </c>
      <c r="J12" s="8"/>
    </row>
    <row r="13" spans="1:10" s="5" customFormat="1" ht="30">
      <c r="A13" s="7" t="s">
        <v>1</v>
      </c>
      <c r="B13" s="16" t="s">
        <v>45</v>
      </c>
      <c r="C13" s="17"/>
      <c r="D13" s="18">
        <v>0</v>
      </c>
      <c r="E13" s="40">
        <v>533.9</v>
      </c>
      <c r="F13" s="18">
        <f t="shared" si="0"/>
        <v>0.2624</v>
      </c>
      <c r="G13" s="18">
        <f t="shared" si="1"/>
        <v>0.2624</v>
      </c>
      <c r="H13" s="41">
        <v>1</v>
      </c>
      <c r="J13" s="8"/>
    </row>
    <row r="14" spans="1:10" s="5" customFormat="1" ht="30">
      <c r="A14" s="7" t="s">
        <v>1</v>
      </c>
      <c r="B14" s="16" t="s">
        <v>46</v>
      </c>
      <c r="C14" s="17"/>
      <c r="D14" s="18">
        <v>0</v>
      </c>
      <c r="E14" s="40">
        <v>650.78</v>
      </c>
      <c r="F14" s="18">
        <f t="shared" si="0"/>
        <v>0.3198</v>
      </c>
      <c r="G14" s="18">
        <f t="shared" si="1"/>
        <v>0.3198</v>
      </c>
      <c r="H14" s="41">
        <v>1</v>
      </c>
      <c r="I14" s="5" t="s">
        <v>1</v>
      </c>
      <c r="J14" s="8"/>
    </row>
    <row r="15" spans="1:10" s="5" customFormat="1" ht="30">
      <c r="A15" s="7"/>
      <c r="B15" s="16" t="s">
        <v>47</v>
      </c>
      <c r="C15" s="17"/>
      <c r="D15" s="18">
        <v>0</v>
      </c>
      <c r="E15" s="40">
        <v>650.32</v>
      </c>
      <c r="F15" s="18">
        <f t="shared" si="0"/>
        <v>0.3196</v>
      </c>
      <c r="G15" s="18">
        <f t="shared" si="1"/>
        <v>0.3196</v>
      </c>
      <c r="H15" s="41">
        <v>1</v>
      </c>
      <c r="J15" s="8"/>
    </row>
    <row r="16" spans="1:10" s="5" customFormat="1" ht="30">
      <c r="A16" s="7"/>
      <c r="B16" s="16" t="s">
        <v>48</v>
      </c>
      <c r="C16" s="17"/>
      <c r="D16" s="18">
        <v>0</v>
      </c>
      <c r="E16" s="40">
        <v>772.07</v>
      </c>
      <c r="F16" s="18">
        <f t="shared" si="0"/>
        <v>0.3794</v>
      </c>
      <c r="G16" s="18">
        <f t="shared" si="1"/>
        <v>0.3794</v>
      </c>
      <c r="H16" s="41">
        <v>1</v>
      </c>
      <c r="J16" s="8"/>
    </row>
    <row r="17" spans="1:10" s="5" customFormat="1" ht="30">
      <c r="A17" s="7"/>
      <c r="B17" s="16" t="s">
        <v>49</v>
      </c>
      <c r="C17" s="17"/>
      <c r="D17" s="18">
        <v>0</v>
      </c>
      <c r="E17" s="40">
        <v>1113.4</v>
      </c>
      <c r="F17" s="18">
        <f t="shared" si="0"/>
        <v>0.5471</v>
      </c>
      <c r="G17" s="18">
        <f t="shared" si="1"/>
        <v>0.5471</v>
      </c>
      <c r="H17" s="41">
        <v>1</v>
      </c>
      <c r="J17" s="8"/>
    </row>
    <row r="18" spans="1:10" s="5" customFormat="1" ht="30">
      <c r="A18" s="7"/>
      <c r="B18" s="16" t="s">
        <v>50</v>
      </c>
      <c r="C18" s="17"/>
      <c r="D18" s="18">
        <v>0.3403</v>
      </c>
      <c r="E18" s="40">
        <v>226.78</v>
      </c>
      <c r="F18" s="18">
        <f t="shared" si="0"/>
        <v>0.1114</v>
      </c>
      <c r="G18" s="18">
        <f t="shared" si="1"/>
        <v>0.4517</v>
      </c>
      <c r="H18" s="41">
        <v>1</v>
      </c>
      <c r="J18" s="8"/>
    </row>
    <row r="19" spans="1:10" s="5" customFormat="1" ht="30">
      <c r="A19" s="7"/>
      <c r="B19" s="16" t="s">
        <v>51</v>
      </c>
      <c r="C19" s="17"/>
      <c r="D19" s="18">
        <v>0.3382</v>
      </c>
      <c r="E19" s="40">
        <v>60.84</v>
      </c>
      <c r="F19" s="18">
        <f t="shared" si="0"/>
        <v>0.0299</v>
      </c>
      <c r="G19" s="18">
        <f t="shared" si="1"/>
        <v>0.3681</v>
      </c>
      <c r="H19" s="41">
        <v>1</v>
      </c>
      <c r="J19" s="8"/>
    </row>
    <row r="20" spans="1:10" s="5" customFormat="1" ht="15.75" customHeight="1">
      <c r="A20" s="7"/>
      <c r="B20" s="16" t="s">
        <v>52</v>
      </c>
      <c r="C20" s="17"/>
      <c r="D20" s="18">
        <v>0.3404</v>
      </c>
      <c r="E20" s="40">
        <v>17</v>
      </c>
      <c r="F20" s="18">
        <f t="shared" si="0"/>
        <v>0.0084</v>
      </c>
      <c r="G20" s="18">
        <f t="shared" si="1"/>
        <v>0.3488</v>
      </c>
      <c r="H20" s="41">
        <v>1</v>
      </c>
      <c r="J20" s="8"/>
    </row>
    <row r="21" spans="1:10" ht="13.5" customHeight="1">
      <c r="A21" s="7"/>
      <c r="B21" s="16" t="s">
        <v>53</v>
      </c>
      <c r="C21" s="41"/>
      <c r="D21" s="18">
        <v>0.3356</v>
      </c>
      <c r="E21" s="40">
        <v>53.34</v>
      </c>
      <c r="F21" s="18">
        <f t="shared" si="0"/>
        <v>0.0262</v>
      </c>
      <c r="G21" s="18">
        <f t="shared" si="1"/>
        <v>0.3618</v>
      </c>
      <c r="H21" s="41">
        <v>1</v>
      </c>
      <c r="J21" s="8"/>
    </row>
    <row r="22" spans="1:10" ht="13.5" customHeight="1">
      <c r="A22" s="7"/>
      <c r="B22" s="16" t="s">
        <v>54</v>
      </c>
      <c r="C22" s="41"/>
      <c r="D22" s="18">
        <v>0.3356</v>
      </c>
      <c r="E22" s="40">
        <v>103.56</v>
      </c>
      <c r="F22" s="18">
        <f>SUM(E22/2035)</f>
        <v>0.0509</v>
      </c>
      <c r="G22" s="18">
        <f>SUM(D22+F22)</f>
        <v>0.3865</v>
      </c>
      <c r="H22" s="41">
        <v>1</v>
      </c>
      <c r="J22" s="8"/>
    </row>
    <row r="23" spans="1:10" ht="13.5" customHeight="1">
      <c r="A23" s="7"/>
      <c r="B23" s="16" t="s">
        <v>55</v>
      </c>
      <c r="C23" s="41"/>
      <c r="D23" s="18">
        <v>0.3356</v>
      </c>
      <c r="E23" s="40">
        <v>119.52</v>
      </c>
      <c r="F23" s="18">
        <f>SUM(E23/2035)</f>
        <v>0.0587</v>
      </c>
      <c r="G23" s="18">
        <f>SUM(D23+F23)</f>
        <v>0.3943</v>
      </c>
      <c r="H23" s="41">
        <v>1</v>
      </c>
      <c r="J23" s="8"/>
    </row>
    <row r="24" spans="1:10" ht="13.5" customHeight="1">
      <c r="A24" s="7"/>
      <c r="B24" s="16" t="s">
        <v>56</v>
      </c>
      <c r="C24" s="41"/>
      <c r="D24" s="18">
        <v>0.3356</v>
      </c>
      <c r="E24" s="40">
        <v>101.43</v>
      </c>
      <c r="F24" s="18">
        <f>SUM(E24/2035)</f>
        <v>0.0498</v>
      </c>
      <c r="G24" s="18">
        <f>SUM(D24+F24)</f>
        <v>0.3854</v>
      </c>
      <c r="H24" s="41">
        <v>1</v>
      </c>
      <c r="J24" s="8"/>
    </row>
    <row r="25" spans="1:10" ht="13.5" customHeight="1">
      <c r="A25" s="7"/>
      <c r="B25" s="16" t="s">
        <v>57</v>
      </c>
      <c r="C25" s="41"/>
      <c r="D25" s="18">
        <v>0.2423</v>
      </c>
      <c r="E25" s="40">
        <v>31.62</v>
      </c>
      <c r="F25" s="18">
        <f>SUM(E25/2035)</f>
        <v>0.0155</v>
      </c>
      <c r="G25" s="18">
        <f>SUM(D25+F25)</f>
        <v>0.2578</v>
      </c>
      <c r="H25" s="41">
        <v>1</v>
      </c>
      <c r="J25" s="8"/>
    </row>
    <row r="26" spans="1:10" ht="13.5" customHeight="1">
      <c r="A26" s="7"/>
      <c r="B26" s="16" t="s">
        <v>114</v>
      </c>
      <c r="C26" s="41"/>
      <c r="D26" s="18">
        <v>0.2423</v>
      </c>
      <c r="E26" s="40">
        <v>0</v>
      </c>
      <c r="F26" s="18">
        <f>SUM(E26/2035)</f>
        <v>0</v>
      </c>
      <c r="G26" s="18">
        <f>SUM(D26+F26)</f>
        <v>0.2423</v>
      </c>
      <c r="H26" s="41">
        <v>1</v>
      </c>
      <c r="J26" s="8"/>
    </row>
    <row r="27" spans="1:8" ht="15">
      <c r="A27" s="5"/>
      <c r="B27" s="42"/>
      <c r="C27" s="43"/>
      <c r="D27" s="43"/>
      <c r="E27" s="44"/>
      <c r="F27" s="44"/>
      <c r="G27" s="44"/>
      <c r="H27" s="43"/>
    </row>
    <row r="28" spans="1:8" s="2" customFormat="1" ht="15">
      <c r="A28" s="82" t="s">
        <v>4</v>
      </c>
      <c r="B28" s="83"/>
      <c r="C28" s="84"/>
      <c r="D28" s="85"/>
      <c r="E28" s="86" t="s">
        <v>1</v>
      </c>
      <c r="F28" s="85"/>
      <c r="G28" s="87">
        <f>SUM(G11:G26)</f>
        <v>5.3968</v>
      </c>
      <c r="H28" s="87">
        <f>SUM(H11:H26)</f>
        <v>16</v>
      </c>
    </row>
    <row r="29" spans="1:8" s="2" customFormat="1" ht="15">
      <c r="A29" s="88"/>
      <c r="B29" s="89"/>
      <c r="C29" s="90"/>
      <c r="D29" s="91"/>
      <c r="E29" s="92"/>
      <c r="F29" s="91"/>
      <c r="G29" s="91"/>
      <c r="H29" s="91"/>
    </row>
    <row r="30" spans="1:9" s="30" customFormat="1" ht="24.75" customHeight="1">
      <c r="A30" s="93" t="s">
        <v>23</v>
      </c>
      <c r="B30" s="94"/>
      <c r="C30" s="95"/>
      <c r="D30" s="95"/>
      <c r="E30" s="96"/>
      <c r="F30" s="96"/>
      <c r="G30" s="96"/>
      <c r="H30" s="95"/>
      <c r="I30" s="31"/>
    </row>
    <row r="31" spans="1:8" s="8" customFormat="1" ht="30.75" customHeight="1">
      <c r="A31" s="97" t="s">
        <v>24</v>
      </c>
      <c r="B31" s="77"/>
      <c r="C31" s="98" t="s">
        <v>15</v>
      </c>
      <c r="D31" s="99" t="s">
        <v>16</v>
      </c>
      <c r="E31" s="99"/>
      <c r="F31" s="99"/>
      <c r="G31" s="78" t="s">
        <v>12</v>
      </c>
      <c r="H31" s="99" t="s">
        <v>13</v>
      </c>
    </row>
    <row r="32" spans="1:8" ht="30">
      <c r="A32" s="130"/>
      <c r="B32" s="16" t="s">
        <v>43</v>
      </c>
      <c r="C32" s="131">
        <f>SUM(B9)</f>
        <v>28888.94</v>
      </c>
      <c r="D32" s="132">
        <f aca="true" t="shared" si="2" ref="D32:D47">SUM(C32*G11)</f>
        <v>1724.67</v>
      </c>
      <c r="E32" s="133"/>
      <c r="F32" s="133"/>
      <c r="G32" s="20">
        <f aca="true" t="shared" si="3" ref="G32:G45">SUM(H11)</f>
        <v>1</v>
      </c>
      <c r="H32" s="134">
        <f aca="true" t="shared" si="4" ref="H32:H42">SUM(D32*G32)*0.0375</f>
        <v>64.68</v>
      </c>
    </row>
    <row r="33" spans="1:8" ht="30">
      <c r="A33" s="130"/>
      <c r="B33" s="16" t="s">
        <v>44</v>
      </c>
      <c r="C33" s="131">
        <f>SUM(B9)</f>
        <v>28888.94</v>
      </c>
      <c r="D33" s="132">
        <f t="shared" si="2"/>
        <v>9016.24</v>
      </c>
      <c r="E33" s="133"/>
      <c r="F33" s="133"/>
      <c r="G33" s="20">
        <f t="shared" si="3"/>
        <v>1</v>
      </c>
      <c r="H33" s="134">
        <f t="shared" si="4"/>
        <v>338.11</v>
      </c>
    </row>
    <row r="34" spans="1:8" s="5" customFormat="1" ht="30">
      <c r="A34" s="130"/>
      <c r="B34" s="16" t="s">
        <v>45</v>
      </c>
      <c r="C34" s="131">
        <f>SUM(B9)</f>
        <v>28888.94</v>
      </c>
      <c r="D34" s="132">
        <f t="shared" si="2"/>
        <v>7580.46</v>
      </c>
      <c r="E34" s="133"/>
      <c r="F34" s="133"/>
      <c r="G34" s="20">
        <f t="shared" si="3"/>
        <v>1</v>
      </c>
      <c r="H34" s="134">
        <f t="shared" si="4"/>
        <v>284.27</v>
      </c>
    </row>
    <row r="35" spans="1:8" s="5" customFormat="1" ht="30">
      <c r="A35" s="130"/>
      <c r="B35" s="16" t="s">
        <v>46</v>
      </c>
      <c r="C35" s="131">
        <f>SUM(B9)</f>
        <v>28888.94</v>
      </c>
      <c r="D35" s="132">
        <f t="shared" si="2"/>
        <v>9238.68</v>
      </c>
      <c r="E35" s="133"/>
      <c r="F35" s="133"/>
      <c r="G35" s="20">
        <f t="shared" si="3"/>
        <v>1</v>
      </c>
      <c r="H35" s="134">
        <f t="shared" si="4"/>
        <v>346.45</v>
      </c>
    </row>
    <row r="36" spans="1:8" s="5" customFormat="1" ht="30">
      <c r="A36" s="130"/>
      <c r="B36" s="16" t="s">
        <v>47</v>
      </c>
      <c r="C36" s="131">
        <f>SUM(B9)</f>
        <v>28888.94</v>
      </c>
      <c r="D36" s="132">
        <f t="shared" si="2"/>
        <v>9232.91</v>
      </c>
      <c r="E36" s="133"/>
      <c r="F36" s="133"/>
      <c r="G36" s="20">
        <f t="shared" si="3"/>
        <v>1</v>
      </c>
      <c r="H36" s="134">
        <f t="shared" si="4"/>
        <v>346.23</v>
      </c>
    </row>
    <row r="37" spans="1:8" s="5" customFormat="1" ht="30">
      <c r="A37" s="130"/>
      <c r="B37" s="16" t="s">
        <v>48</v>
      </c>
      <c r="C37" s="131">
        <f>SUM(B9)</f>
        <v>28888.94</v>
      </c>
      <c r="D37" s="132">
        <f t="shared" si="2"/>
        <v>10960.46</v>
      </c>
      <c r="E37" s="133"/>
      <c r="F37" s="133"/>
      <c r="G37" s="20">
        <f t="shared" si="3"/>
        <v>1</v>
      </c>
      <c r="H37" s="134">
        <f t="shared" si="4"/>
        <v>411.02</v>
      </c>
    </row>
    <row r="38" spans="1:8" s="5" customFormat="1" ht="30">
      <c r="A38" s="130"/>
      <c r="B38" s="16" t="s">
        <v>49</v>
      </c>
      <c r="C38" s="131">
        <f>SUM(B9)</f>
        <v>28888.94</v>
      </c>
      <c r="D38" s="132">
        <f t="shared" si="2"/>
        <v>15805.14</v>
      </c>
      <c r="E38" s="133"/>
      <c r="F38" s="133"/>
      <c r="G38" s="20">
        <f t="shared" si="3"/>
        <v>1</v>
      </c>
      <c r="H38" s="134">
        <f t="shared" si="4"/>
        <v>592.69</v>
      </c>
    </row>
    <row r="39" spans="1:8" s="5" customFormat="1" ht="30">
      <c r="A39" s="130"/>
      <c r="B39" s="16" t="s">
        <v>50</v>
      </c>
      <c r="C39" s="131">
        <f>SUM(B9)</f>
        <v>28888.94</v>
      </c>
      <c r="D39" s="132">
        <f t="shared" si="2"/>
        <v>13049.13</v>
      </c>
      <c r="E39" s="133"/>
      <c r="F39" s="133"/>
      <c r="G39" s="20">
        <f t="shared" si="3"/>
        <v>1</v>
      </c>
      <c r="H39" s="134">
        <f t="shared" si="4"/>
        <v>489.34</v>
      </c>
    </row>
    <row r="40" spans="1:8" s="5" customFormat="1" ht="12.75" customHeight="1">
      <c r="A40" s="130"/>
      <c r="B40" s="16" t="s">
        <v>51</v>
      </c>
      <c r="C40" s="131">
        <f>SUM(B9)</f>
        <v>28888.94</v>
      </c>
      <c r="D40" s="132">
        <f t="shared" si="2"/>
        <v>10634.02</v>
      </c>
      <c r="E40" s="133"/>
      <c r="F40" s="133"/>
      <c r="G40" s="20">
        <f t="shared" si="3"/>
        <v>1</v>
      </c>
      <c r="H40" s="134">
        <f t="shared" si="4"/>
        <v>398.78</v>
      </c>
    </row>
    <row r="41" spans="1:8" s="5" customFormat="1" ht="12" customHeight="1">
      <c r="A41" s="130"/>
      <c r="B41" s="16" t="s">
        <v>52</v>
      </c>
      <c r="C41" s="131">
        <f>SUM(B9)</f>
        <v>28888.94</v>
      </c>
      <c r="D41" s="132">
        <f t="shared" si="2"/>
        <v>10076.46</v>
      </c>
      <c r="E41" s="133"/>
      <c r="F41" s="133"/>
      <c r="G41" s="20">
        <f t="shared" si="3"/>
        <v>1</v>
      </c>
      <c r="H41" s="134">
        <f t="shared" si="4"/>
        <v>377.87</v>
      </c>
    </row>
    <row r="42" spans="1:8" s="5" customFormat="1" ht="12.75" customHeight="1">
      <c r="A42" s="130"/>
      <c r="B42" s="16" t="s">
        <v>53</v>
      </c>
      <c r="C42" s="131">
        <f>SUM(B9)</f>
        <v>28888.94</v>
      </c>
      <c r="D42" s="132">
        <f t="shared" si="2"/>
        <v>10452.02</v>
      </c>
      <c r="E42" s="133"/>
      <c r="F42" s="133"/>
      <c r="G42" s="20">
        <f t="shared" si="3"/>
        <v>1</v>
      </c>
      <c r="H42" s="134">
        <f t="shared" si="4"/>
        <v>391.95</v>
      </c>
    </row>
    <row r="43" spans="1:8" s="5" customFormat="1" ht="30">
      <c r="A43" s="130"/>
      <c r="B43" s="16" t="s">
        <v>54</v>
      </c>
      <c r="C43" s="131">
        <f>SUM(B9)</f>
        <v>28888.94</v>
      </c>
      <c r="D43" s="132">
        <f t="shared" si="2"/>
        <v>11165.58</v>
      </c>
      <c r="E43" s="133"/>
      <c r="F43" s="133"/>
      <c r="G43" s="20">
        <f t="shared" si="3"/>
        <v>1</v>
      </c>
      <c r="H43" s="134">
        <f>SUM(D43*G43)*0.0375</f>
        <v>418.71</v>
      </c>
    </row>
    <row r="44" spans="1:8" s="5" customFormat="1" ht="12.75" customHeight="1">
      <c r="A44" s="130"/>
      <c r="B44" s="16" t="s">
        <v>55</v>
      </c>
      <c r="C44" s="131">
        <f>B9</f>
        <v>28888.94</v>
      </c>
      <c r="D44" s="132">
        <f t="shared" si="2"/>
        <v>11390.91</v>
      </c>
      <c r="E44" s="133"/>
      <c r="F44" s="133"/>
      <c r="G44" s="20">
        <f t="shared" si="3"/>
        <v>1</v>
      </c>
      <c r="H44" s="134">
        <f>SUM(D44*G44)*0.0375</f>
        <v>427.16</v>
      </c>
    </row>
    <row r="45" spans="1:8" s="5" customFormat="1" ht="13.5" customHeight="1">
      <c r="A45" s="130"/>
      <c r="B45" s="16" t="s">
        <v>56</v>
      </c>
      <c r="C45" s="131">
        <f>B9</f>
        <v>28888.94</v>
      </c>
      <c r="D45" s="132">
        <f t="shared" si="2"/>
        <v>11133.8</v>
      </c>
      <c r="E45" s="133"/>
      <c r="F45" s="133"/>
      <c r="G45" s="20">
        <f t="shared" si="3"/>
        <v>1</v>
      </c>
      <c r="H45" s="134">
        <f>SUM(D45*G45)*0.0375</f>
        <v>417.52</v>
      </c>
    </row>
    <row r="46" spans="1:8" s="5" customFormat="1" ht="15">
      <c r="A46" s="130"/>
      <c r="B46" s="16" t="s">
        <v>57</v>
      </c>
      <c r="C46" s="131">
        <f>B9</f>
        <v>28888.94</v>
      </c>
      <c r="D46" s="132">
        <f t="shared" si="2"/>
        <v>7447.57</v>
      </c>
      <c r="E46" s="133"/>
      <c r="F46" s="133"/>
      <c r="G46" s="20">
        <f>SUM(H26)</f>
        <v>1</v>
      </c>
      <c r="H46" s="134">
        <f>SUM(D46*G46)*0.0375</f>
        <v>279.28</v>
      </c>
    </row>
    <row r="47" spans="1:8" s="5" customFormat="1" ht="15">
      <c r="A47" s="130"/>
      <c r="B47" s="16" t="s">
        <v>114</v>
      </c>
      <c r="C47" s="131">
        <f>B9</f>
        <v>28888.94</v>
      </c>
      <c r="D47" s="132">
        <f t="shared" si="2"/>
        <v>6999.79</v>
      </c>
      <c r="E47" s="133"/>
      <c r="F47" s="133"/>
      <c r="G47" s="20">
        <f>H26</f>
        <v>1</v>
      </c>
      <c r="H47" s="134">
        <f>SUM(D47*G47)*0.0375</f>
        <v>262.49</v>
      </c>
    </row>
    <row r="48" spans="1:8" s="5" customFormat="1" ht="15">
      <c r="A48" s="130" t="s">
        <v>14</v>
      </c>
      <c r="B48" s="135"/>
      <c r="C48" s="136"/>
      <c r="D48" s="136"/>
      <c r="E48" s="133"/>
      <c r="F48" s="133"/>
      <c r="G48" s="133">
        <f>SUM(G31:G46)</f>
        <v>15</v>
      </c>
      <c r="H48" s="137">
        <f>SUM(H32:H46)</f>
        <v>5584.06</v>
      </c>
    </row>
    <row r="49" spans="1:8" s="5" customFormat="1" ht="15">
      <c r="A49" s="130" t="s">
        <v>113</v>
      </c>
      <c r="B49" s="135"/>
      <c r="C49" s="136"/>
      <c r="D49" s="136"/>
      <c r="E49" s="133"/>
      <c r="F49" s="133"/>
      <c r="G49" s="133"/>
      <c r="H49" s="137">
        <f>'Limited Membership Arrears'!I13</f>
        <v>315.11</v>
      </c>
    </row>
    <row r="50" spans="1:8" s="2" customFormat="1" ht="15">
      <c r="A50" s="138" t="s">
        <v>7</v>
      </c>
      <c r="B50" s="83"/>
      <c r="C50" s="139"/>
      <c r="D50" s="139"/>
      <c r="E50" s="140"/>
      <c r="F50" s="140"/>
      <c r="G50" s="140"/>
      <c r="H50" s="141">
        <f>H48-H49</f>
        <v>5268.95</v>
      </c>
    </row>
    <row r="51" spans="1:8" s="2" customFormat="1" ht="15">
      <c r="A51" s="100"/>
      <c r="B51" s="101"/>
      <c r="C51" s="102"/>
      <c r="D51" s="102"/>
      <c r="E51" s="103"/>
      <c r="F51" s="103"/>
      <c r="G51" s="103"/>
      <c r="H51" s="104"/>
    </row>
    <row r="52" spans="1:8" s="2" customFormat="1" ht="15">
      <c r="A52" s="100"/>
      <c r="B52" s="101"/>
      <c r="C52" s="102"/>
      <c r="D52" s="102"/>
      <c r="E52" s="103"/>
      <c r="F52" s="103"/>
      <c r="G52" s="103"/>
      <c r="H52" s="104"/>
    </row>
    <row r="53" spans="1:8" s="2" customFormat="1" ht="15">
      <c r="A53" s="100"/>
      <c r="B53" s="101"/>
      <c r="C53" s="102"/>
      <c r="D53" s="102"/>
      <c r="E53" s="103"/>
      <c r="F53" s="103"/>
      <c r="G53" s="103"/>
      <c r="H53" s="104"/>
    </row>
    <row r="54" spans="1:8" s="2" customFormat="1" ht="15">
      <c r="A54" s="100"/>
      <c r="B54" s="101"/>
      <c r="C54" s="102"/>
      <c r="D54" s="102"/>
      <c r="E54" s="103"/>
      <c r="F54" s="103"/>
      <c r="G54" s="103"/>
      <c r="H54" s="104"/>
    </row>
    <row r="55" spans="1:8" s="2" customFormat="1" ht="15">
      <c r="A55" s="100"/>
      <c r="B55" s="101"/>
      <c r="C55" s="102"/>
      <c r="D55" s="102"/>
      <c r="E55" s="103"/>
      <c r="F55" s="103"/>
      <c r="G55" s="103"/>
      <c r="H55" s="104"/>
    </row>
    <row r="56" spans="1:8" s="2" customFormat="1" ht="15">
      <c r="A56" s="100"/>
      <c r="B56" s="101"/>
      <c r="C56" s="102"/>
      <c r="D56" s="102"/>
      <c r="E56" s="103"/>
      <c r="F56" s="103"/>
      <c r="G56" s="103"/>
      <c r="H56" s="104"/>
    </row>
    <row r="57" spans="1:8" s="2" customFormat="1" ht="15">
      <c r="A57" s="100"/>
      <c r="B57" s="101"/>
      <c r="C57" s="102"/>
      <c r="D57" s="102"/>
      <c r="E57" s="103"/>
      <c r="F57" s="103"/>
      <c r="G57" s="103"/>
      <c r="H57" s="104"/>
    </row>
    <row r="58" spans="1:8" s="2" customFormat="1" ht="15">
      <c r="A58" s="100"/>
      <c r="B58" s="101"/>
      <c r="C58" s="102"/>
      <c r="D58" s="102"/>
      <c r="E58" s="103"/>
      <c r="F58" s="103"/>
      <c r="G58" s="103"/>
      <c r="H58" s="104"/>
    </row>
    <row r="59" spans="1:8" s="2" customFormat="1" ht="15">
      <c r="A59" s="100"/>
      <c r="B59" s="101"/>
      <c r="C59" s="102"/>
      <c r="D59" s="102"/>
      <c r="E59" s="103"/>
      <c r="F59" s="103"/>
      <c r="G59" s="103"/>
      <c r="H59" s="104"/>
    </row>
    <row r="60" spans="1:8" s="2" customFormat="1" ht="15">
      <c r="A60" s="100"/>
      <c r="B60" s="101"/>
      <c r="C60" s="102"/>
      <c r="D60" s="102"/>
      <c r="E60" s="103"/>
      <c r="F60" s="103"/>
      <c r="G60" s="103"/>
      <c r="H60" s="104"/>
    </row>
    <row r="61" spans="1:8" s="2" customFormat="1" ht="15">
      <c r="A61" s="100"/>
      <c r="B61" s="101"/>
      <c r="C61" s="102"/>
      <c r="D61" s="102"/>
      <c r="E61" s="103"/>
      <c r="F61" s="103"/>
      <c r="G61" s="103"/>
      <c r="H61" s="104"/>
    </row>
    <row r="62" spans="1:8" s="8" customFormat="1" ht="48.75" customHeight="1">
      <c r="A62" s="97" t="s">
        <v>20</v>
      </c>
      <c r="B62" s="77"/>
      <c r="C62" s="98" t="s">
        <v>15</v>
      </c>
      <c r="D62" s="99" t="s">
        <v>16</v>
      </c>
      <c r="E62" s="99" t="s">
        <v>17</v>
      </c>
      <c r="F62" s="99" t="s">
        <v>19</v>
      </c>
      <c r="G62" s="78" t="s">
        <v>12</v>
      </c>
      <c r="H62" s="99" t="s">
        <v>18</v>
      </c>
    </row>
    <row r="63" spans="1:8" s="2" customFormat="1" ht="30">
      <c r="A63" s="7"/>
      <c r="B63" s="16" t="s">
        <v>43</v>
      </c>
      <c r="C63" s="45">
        <f>SUM(B9)</f>
        <v>28888.94</v>
      </c>
      <c r="D63" s="21">
        <f aca="true" t="shared" si="5" ref="D63:D78">SUM(C63*G11)</f>
        <v>1724.67</v>
      </c>
      <c r="E63" s="40">
        <v>24347.2</v>
      </c>
      <c r="F63" s="46">
        <f aca="true" t="shared" si="6" ref="F63:F73">SUM(D63-E63)</f>
        <v>-22622.53</v>
      </c>
      <c r="G63" s="20">
        <f aca="true" t="shared" si="7" ref="G63:G78">SUM(H11)</f>
        <v>1</v>
      </c>
      <c r="H63" s="47" t="str">
        <f aca="true" t="shared" si="8" ref="H63:H73">IF(F63&lt;=0,"0",F63*1/80)</f>
        <v>0</v>
      </c>
    </row>
    <row r="64" spans="1:8" s="2" customFormat="1" ht="12.75" customHeight="1">
      <c r="A64" s="7"/>
      <c r="B64" s="16" t="s">
        <v>44</v>
      </c>
      <c r="C64" s="45">
        <f>SUM(B9)</f>
        <v>28888.94</v>
      </c>
      <c r="D64" s="21">
        <f t="shared" si="5"/>
        <v>9016.24</v>
      </c>
      <c r="E64" s="40">
        <v>24347.2</v>
      </c>
      <c r="F64" s="46">
        <f t="shared" si="6"/>
        <v>-15330.96</v>
      </c>
      <c r="G64" s="20">
        <f t="shared" si="7"/>
        <v>1</v>
      </c>
      <c r="H64" s="47" t="str">
        <f t="shared" si="8"/>
        <v>0</v>
      </c>
    </row>
    <row r="65" spans="1:8" s="2" customFormat="1" ht="12.75" customHeight="1">
      <c r="A65" s="7"/>
      <c r="B65" s="16" t="s">
        <v>45</v>
      </c>
      <c r="C65" s="45">
        <f>SUM(B9)</f>
        <v>28888.94</v>
      </c>
      <c r="D65" s="21">
        <f t="shared" si="5"/>
        <v>7580.46</v>
      </c>
      <c r="E65" s="40">
        <v>24347.2</v>
      </c>
      <c r="F65" s="46">
        <f t="shared" si="6"/>
        <v>-16766.74</v>
      </c>
      <c r="G65" s="20">
        <f t="shared" si="7"/>
        <v>1</v>
      </c>
      <c r="H65" s="47" t="str">
        <f t="shared" si="8"/>
        <v>0</v>
      </c>
    </row>
    <row r="66" spans="1:8" s="2" customFormat="1" ht="30">
      <c r="A66" s="7"/>
      <c r="B66" s="16" t="s">
        <v>46</v>
      </c>
      <c r="C66" s="45">
        <f>SUM(B9)</f>
        <v>28888.94</v>
      </c>
      <c r="D66" s="21">
        <f t="shared" si="5"/>
        <v>9238.68</v>
      </c>
      <c r="E66" s="40">
        <v>24347.2</v>
      </c>
      <c r="F66" s="46">
        <f t="shared" si="6"/>
        <v>-15108.52</v>
      </c>
      <c r="G66" s="20">
        <f t="shared" si="7"/>
        <v>1</v>
      </c>
      <c r="H66" s="47" t="str">
        <f t="shared" si="8"/>
        <v>0</v>
      </c>
    </row>
    <row r="67" spans="1:8" s="2" customFormat="1" ht="12.75" customHeight="1">
      <c r="A67" s="7"/>
      <c r="B67" s="16" t="s">
        <v>47</v>
      </c>
      <c r="C67" s="45">
        <f>SUM(B9)</f>
        <v>28888.94</v>
      </c>
      <c r="D67" s="21">
        <f t="shared" si="5"/>
        <v>9232.91</v>
      </c>
      <c r="E67" s="40">
        <v>24347.2</v>
      </c>
      <c r="F67" s="46">
        <f t="shared" si="6"/>
        <v>-15114.29</v>
      </c>
      <c r="G67" s="20">
        <f t="shared" si="7"/>
        <v>1</v>
      </c>
      <c r="H67" s="47" t="str">
        <f t="shared" si="8"/>
        <v>0</v>
      </c>
    </row>
    <row r="68" spans="1:8" s="2" customFormat="1" ht="12" customHeight="1">
      <c r="A68" s="7"/>
      <c r="B68" s="16" t="s">
        <v>48</v>
      </c>
      <c r="C68" s="45">
        <f>SUM(B9)</f>
        <v>28888.94</v>
      </c>
      <c r="D68" s="21">
        <f t="shared" si="5"/>
        <v>10960.46</v>
      </c>
      <c r="E68" s="40">
        <v>24347.2</v>
      </c>
      <c r="F68" s="46">
        <f t="shared" si="6"/>
        <v>-13386.74</v>
      </c>
      <c r="G68" s="20">
        <f t="shared" si="7"/>
        <v>1</v>
      </c>
      <c r="H68" s="47" t="str">
        <f t="shared" si="8"/>
        <v>0</v>
      </c>
    </row>
    <row r="69" spans="1:8" s="2" customFormat="1" ht="30">
      <c r="A69" s="7"/>
      <c r="B69" s="16" t="s">
        <v>49</v>
      </c>
      <c r="C69" s="45">
        <f>SUM(B9)</f>
        <v>28888.94</v>
      </c>
      <c r="D69" s="21">
        <f t="shared" si="5"/>
        <v>15805.14</v>
      </c>
      <c r="E69" s="40">
        <v>24347.2</v>
      </c>
      <c r="F69" s="46">
        <f t="shared" si="6"/>
        <v>-8542.06</v>
      </c>
      <c r="G69" s="20">
        <f t="shared" si="7"/>
        <v>1</v>
      </c>
      <c r="H69" s="47" t="str">
        <f t="shared" si="8"/>
        <v>0</v>
      </c>
    </row>
    <row r="70" spans="1:8" s="2" customFormat="1" ht="13.5" customHeight="1">
      <c r="A70" s="7"/>
      <c r="B70" s="16" t="s">
        <v>50</v>
      </c>
      <c r="C70" s="45">
        <f>SUM(B9)</f>
        <v>28888.94</v>
      </c>
      <c r="D70" s="21">
        <f t="shared" si="5"/>
        <v>13049.13</v>
      </c>
      <c r="E70" s="40">
        <v>24347.2</v>
      </c>
      <c r="F70" s="46">
        <f t="shared" si="6"/>
        <v>-11298.07</v>
      </c>
      <c r="G70" s="20">
        <f t="shared" si="7"/>
        <v>1</v>
      </c>
      <c r="H70" s="47" t="str">
        <f t="shared" si="8"/>
        <v>0</v>
      </c>
    </row>
    <row r="71" spans="1:8" s="2" customFormat="1" ht="13.5" customHeight="1">
      <c r="A71" s="7"/>
      <c r="B71" s="16" t="s">
        <v>51</v>
      </c>
      <c r="C71" s="45">
        <f>SUM(B9)</f>
        <v>28888.94</v>
      </c>
      <c r="D71" s="21">
        <f t="shared" si="5"/>
        <v>10634.02</v>
      </c>
      <c r="E71" s="40">
        <v>24347.2</v>
      </c>
      <c r="F71" s="46">
        <f t="shared" si="6"/>
        <v>-13713.18</v>
      </c>
      <c r="G71" s="20">
        <f t="shared" si="7"/>
        <v>1</v>
      </c>
      <c r="H71" s="47" t="str">
        <f t="shared" si="8"/>
        <v>0</v>
      </c>
    </row>
    <row r="72" spans="1:8" s="2" customFormat="1" ht="13.5" customHeight="1">
      <c r="A72" s="7"/>
      <c r="B72" s="16" t="s">
        <v>52</v>
      </c>
      <c r="C72" s="45">
        <f>SUM(B9)</f>
        <v>28888.94</v>
      </c>
      <c r="D72" s="21">
        <f t="shared" si="5"/>
        <v>10076.46</v>
      </c>
      <c r="E72" s="40">
        <v>24347.2</v>
      </c>
      <c r="F72" s="46">
        <f t="shared" si="6"/>
        <v>-14270.74</v>
      </c>
      <c r="G72" s="20">
        <f t="shared" si="7"/>
        <v>1</v>
      </c>
      <c r="H72" s="47" t="str">
        <f t="shared" si="8"/>
        <v>0</v>
      </c>
    </row>
    <row r="73" spans="1:8" s="2" customFormat="1" ht="13.5" customHeight="1">
      <c r="A73" s="7"/>
      <c r="B73" s="16" t="s">
        <v>53</v>
      </c>
      <c r="C73" s="45">
        <f>SUM(B9)</f>
        <v>28888.94</v>
      </c>
      <c r="D73" s="21">
        <f t="shared" si="5"/>
        <v>10452.02</v>
      </c>
      <c r="E73" s="40">
        <v>24347.2</v>
      </c>
      <c r="F73" s="46">
        <f t="shared" si="6"/>
        <v>-13895.18</v>
      </c>
      <c r="G73" s="20">
        <f t="shared" si="7"/>
        <v>1</v>
      </c>
      <c r="H73" s="47" t="str">
        <f t="shared" si="8"/>
        <v>0</v>
      </c>
    </row>
    <row r="74" spans="1:8" s="2" customFormat="1" ht="12.75" customHeight="1">
      <c r="A74" s="7"/>
      <c r="B74" s="16" t="s">
        <v>54</v>
      </c>
      <c r="C74" s="45">
        <f>SUM(B9)</f>
        <v>28888.94</v>
      </c>
      <c r="D74" s="21">
        <f t="shared" si="5"/>
        <v>11165.58</v>
      </c>
      <c r="E74" s="40">
        <v>24347.2</v>
      </c>
      <c r="F74" s="46">
        <f>SUM(D74-E74)</f>
        <v>-13181.62</v>
      </c>
      <c r="G74" s="20">
        <f t="shared" si="7"/>
        <v>1</v>
      </c>
      <c r="H74" s="47" t="str">
        <f>IF(F74&lt;=0,"0",F74*1/80)</f>
        <v>0</v>
      </c>
    </row>
    <row r="75" spans="1:8" s="2" customFormat="1" ht="13.5" customHeight="1">
      <c r="A75" s="7"/>
      <c r="B75" s="16" t="s">
        <v>55</v>
      </c>
      <c r="C75" s="45">
        <f>B9</f>
        <v>28888.94</v>
      </c>
      <c r="D75" s="21">
        <f t="shared" si="5"/>
        <v>11390.91</v>
      </c>
      <c r="E75" s="40">
        <v>24347.2</v>
      </c>
      <c r="F75" s="46">
        <f>SUM(D75-E75)</f>
        <v>-12956.29</v>
      </c>
      <c r="G75" s="20">
        <f t="shared" si="7"/>
        <v>1</v>
      </c>
      <c r="H75" s="47" t="str">
        <f>IF(F75&lt;=0,"0",F75*1/80)</f>
        <v>0</v>
      </c>
    </row>
    <row r="76" spans="1:8" s="2" customFormat="1" ht="13.5" customHeight="1">
      <c r="A76" s="7"/>
      <c r="B76" s="16" t="s">
        <v>56</v>
      </c>
      <c r="C76" s="45">
        <f>B9</f>
        <v>28888.94</v>
      </c>
      <c r="D76" s="21">
        <f t="shared" si="5"/>
        <v>11133.8</v>
      </c>
      <c r="E76" s="40">
        <v>24347.2</v>
      </c>
      <c r="F76" s="46">
        <f>SUM(D76-E76)</f>
        <v>-13213.4</v>
      </c>
      <c r="G76" s="20">
        <f t="shared" si="7"/>
        <v>1</v>
      </c>
      <c r="H76" s="47" t="str">
        <f>IF(F76&lt;=0,"0",F76*1/80)</f>
        <v>0</v>
      </c>
    </row>
    <row r="77" spans="1:8" s="2" customFormat="1" ht="13.5" customHeight="1">
      <c r="A77" s="7"/>
      <c r="B77" s="16" t="s">
        <v>57</v>
      </c>
      <c r="C77" s="45">
        <f>B9</f>
        <v>28888.94</v>
      </c>
      <c r="D77" s="21">
        <f t="shared" si="5"/>
        <v>7447.57</v>
      </c>
      <c r="E77" s="40">
        <v>24347.2</v>
      </c>
      <c r="F77" s="46">
        <f>SUM(D77-E77)</f>
        <v>-16899.63</v>
      </c>
      <c r="G77" s="20">
        <f t="shared" si="7"/>
        <v>1</v>
      </c>
      <c r="H77" s="47" t="str">
        <f>IF(F77&lt;=0,"0",F77*1/80)</f>
        <v>0</v>
      </c>
    </row>
    <row r="78" spans="1:8" s="2" customFormat="1" ht="13.5" customHeight="1">
      <c r="A78" s="7"/>
      <c r="B78" s="16" t="s">
        <v>114</v>
      </c>
      <c r="C78" s="45">
        <f>B9</f>
        <v>28888.94</v>
      </c>
      <c r="D78" s="21">
        <f t="shared" si="5"/>
        <v>6999.79</v>
      </c>
      <c r="E78" s="40">
        <v>24347.2</v>
      </c>
      <c r="F78" s="46">
        <f>SUM(D78-E78)</f>
        <v>-17347.41</v>
      </c>
      <c r="G78" s="20">
        <f t="shared" si="7"/>
        <v>1</v>
      </c>
      <c r="H78" s="47" t="str">
        <f>IF(F78&lt;=0,"0",F78*1/80)</f>
        <v>0</v>
      </c>
    </row>
    <row r="79" spans="1:8" s="8" customFormat="1" ht="30">
      <c r="A79" s="105" t="s">
        <v>21</v>
      </c>
      <c r="B79" s="106"/>
      <c r="C79" s="78"/>
      <c r="D79" s="78"/>
      <c r="E79" s="99"/>
      <c r="F79" s="99"/>
      <c r="G79" s="107">
        <f>SUM(G63:G78)</f>
        <v>16</v>
      </c>
      <c r="H79" s="108">
        <f>SUM(H63:H78)</f>
        <v>0</v>
      </c>
    </row>
    <row r="80" spans="1:8" s="8" customFormat="1" ht="15">
      <c r="A80" s="109"/>
      <c r="B80" s="110"/>
      <c r="C80" s="109"/>
      <c r="D80" s="109"/>
      <c r="E80" s="111"/>
      <c r="F80" s="111"/>
      <c r="G80" s="111"/>
      <c r="H80" s="112"/>
    </row>
    <row r="81" spans="1:8" s="8" customFormat="1" ht="15">
      <c r="A81" s="109"/>
      <c r="B81" s="110"/>
      <c r="C81" s="109"/>
      <c r="D81" s="109"/>
      <c r="E81" s="111"/>
      <c r="F81" s="111"/>
      <c r="G81" s="111"/>
      <c r="H81" s="112"/>
    </row>
    <row r="82" spans="1:8" s="8" customFormat="1" ht="15">
      <c r="A82" s="109"/>
      <c r="B82" s="110"/>
      <c r="C82" s="109"/>
      <c r="D82" s="109"/>
      <c r="E82" s="111"/>
      <c r="F82" s="111"/>
      <c r="G82" s="111"/>
      <c r="H82" s="112"/>
    </row>
    <row r="83" spans="1:8" s="8" customFormat="1" ht="15">
      <c r="A83" s="109"/>
      <c r="B83" s="110"/>
      <c r="C83" s="109"/>
      <c r="D83" s="109"/>
      <c r="E83" s="111"/>
      <c r="F83" s="111"/>
      <c r="G83" s="111"/>
      <c r="H83" s="112"/>
    </row>
    <row r="84" spans="1:8" s="8" customFormat="1" ht="15">
      <c r="A84" s="109"/>
      <c r="B84" s="110"/>
      <c r="C84" s="109"/>
      <c r="D84" s="109"/>
      <c r="E84" s="111"/>
      <c r="F84" s="111"/>
      <c r="G84" s="111"/>
      <c r="H84" s="112"/>
    </row>
    <row r="85" spans="1:8" s="8" customFormat="1" ht="15">
      <c r="A85" s="109"/>
      <c r="B85" s="110"/>
      <c r="C85" s="109"/>
      <c r="D85" s="109"/>
      <c r="E85" s="111"/>
      <c r="F85" s="111"/>
      <c r="G85" s="111"/>
      <c r="H85" s="112"/>
    </row>
    <row r="86" spans="1:8" s="8" customFormat="1" ht="15">
      <c r="A86" s="109"/>
      <c r="B86" s="110"/>
      <c r="C86" s="109"/>
      <c r="D86" s="109"/>
      <c r="E86" s="111"/>
      <c r="F86" s="111"/>
      <c r="G86" s="111"/>
      <c r="H86" s="112"/>
    </row>
    <row r="87" spans="1:8" s="8" customFormat="1" ht="15">
      <c r="A87" s="109"/>
      <c r="B87" s="110"/>
      <c r="C87" s="109"/>
      <c r="D87" s="109"/>
      <c r="E87" s="111"/>
      <c r="F87" s="111"/>
      <c r="G87" s="111"/>
      <c r="H87" s="112"/>
    </row>
    <row r="88" spans="1:8" s="8" customFormat="1" ht="15">
      <c r="A88" s="109"/>
      <c r="B88" s="110"/>
      <c r="C88" s="109"/>
      <c r="D88" s="109"/>
      <c r="E88" s="111"/>
      <c r="F88" s="111"/>
      <c r="G88" s="111"/>
      <c r="H88" s="112"/>
    </row>
    <row r="89" spans="1:8" s="8" customFormat="1" ht="15">
      <c r="A89" s="109"/>
      <c r="B89" s="110"/>
      <c r="C89" s="109"/>
      <c r="D89" s="109"/>
      <c r="E89" s="111"/>
      <c r="F89" s="111"/>
      <c r="G89" s="111"/>
      <c r="H89" s="112"/>
    </row>
    <row r="90" spans="1:8" s="8" customFormat="1" ht="15">
      <c r="A90" s="109"/>
      <c r="B90" s="110"/>
      <c r="C90" s="109"/>
      <c r="D90" s="109"/>
      <c r="E90" s="111"/>
      <c r="F90" s="111"/>
      <c r="G90" s="111"/>
      <c r="H90" s="112"/>
    </row>
    <row r="91" spans="1:8" s="8" customFormat="1" ht="15">
      <c r="A91" s="109"/>
      <c r="B91" s="110"/>
      <c r="C91" s="109"/>
      <c r="D91" s="109"/>
      <c r="E91" s="111"/>
      <c r="F91" s="111"/>
      <c r="G91" s="111"/>
      <c r="H91" s="112"/>
    </row>
    <row r="92" spans="1:8" s="8" customFormat="1" ht="15">
      <c r="A92" s="109"/>
      <c r="B92" s="110"/>
      <c r="C92" s="109"/>
      <c r="D92" s="109"/>
      <c r="E92" s="111"/>
      <c r="F92" s="111"/>
      <c r="G92" s="111"/>
      <c r="H92" s="112"/>
    </row>
    <row r="93" spans="1:8" s="8" customFormat="1" ht="15">
      <c r="A93" s="109"/>
      <c r="B93" s="110"/>
      <c r="C93" s="109"/>
      <c r="D93" s="109"/>
      <c r="E93" s="111"/>
      <c r="F93" s="111"/>
      <c r="G93" s="111"/>
      <c r="H93" s="112"/>
    </row>
    <row r="94" spans="1:8" s="32" customFormat="1" ht="28.5">
      <c r="A94" s="93" t="s">
        <v>22</v>
      </c>
      <c r="B94" s="94"/>
      <c r="C94" s="95"/>
      <c r="D94" s="95"/>
      <c r="E94" s="96"/>
      <c r="F94" s="96"/>
      <c r="G94" s="96"/>
      <c r="H94" s="95"/>
    </row>
    <row r="95" spans="1:8" ht="15">
      <c r="A95" s="113" t="s">
        <v>30</v>
      </c>
      <c r="B95" s="101"/>
      <c r="C95" s="102"/>
      <c r="D95" s="102"/>
      <c r="E95" s="103"/>
      <c r="F95" s="103"/>
      <c r="G95" s="103"/>
      <c r="H95" s="102"/>
    </row>
    <row r="96" spans="1:8" s="8" customFormat="1" ht="60">
      <c r="A96" s="97" t="s">
        <v>25</v>
      </c>
      <c r="B96" s="77" t="s">
        <v>6</v>
      </c>
      <c r="C96" s="114">
        <f>B9</f>
        <v>28888.94</v>
      </c>
      <c r="D96" s="78"/>
      <c r="E96" s="99"/>
      <c r="F96" s="99"/>
      <c r="G96" s="78" t="s">
        <v>26</v>
      </c>
      <c r="H96" s="99" t="s">
        <v>13</v>
      </c>
    </row>
    <row r="97" spans="1:8" s="8" customFormat="1" ht="15">
      <c r="A97" s="97"/>
      <c r="B97" s="115"/>
      <c r="C97" s="78"/>
      <c r="D97" s="78"/>
      <c r="E97" s="99"/>
      <c r="F97" s="99"/>
      <c r="G97" s="78"/>
      <c r="H97" s="99"/>
    </row>
    <row r="98" spans="1:8" ht="15">
      <c r="A98" s="7"/>
      <c r="B98" s="48"/>
      <c r="C98" s="41"/>
      <c r="D98" s="41"/>
      <c r="E98" s="18"/>
      <c r="F98" s="18"/>
      <c r="G98" s="18"/>
      <c r="H98" s="41"/>
    </row>
    <row r="99" spans="1:8" ht="15">
      <c r="A99" s="7" t="s">
        <v>14</v>
      </c>
      <c r="B99" s="49" t="s">
        <v>27</v>
      </c>
      <c r="C99" s="50"/>
      <c r="D99" s="41"/>
      <c r="E99" s="18"/>
      <c r="F99" s="18"/>
      <c r="G99" s="18">
        <f>SUM(G28)</f>
        <v>5.3968</v>
      </c>
      <c r="H99" s="21">
        <f>SUM(C96*G99*3/80)</f>
        <v>5846.54</v>
      </c>
    </row>
    <row r="100" spans="1:9" s="9" customFormat="1" ht="15">
      <c r="A100" s="51" t="s">
        <v>88</v>
      </c>
      <c r="B100" s="16"/>
      <c r="C100" s="20"/>
      <c r="D100" s="20"/>
      <c r="E100" s="52"/>
      <c r="F100" s="52"/>
      <c r="G100" s="52"/>
      <c r="H100" s="22">
        <f>'Pro Rata Arrears'!I22</f>
        <v>1775.93</v>
      </c>
      <c r="I100" s="8" t="s">
        <v>1</v>
      </c>
    </row>
    <row r="101" spans="1:8" s="2" customFormat="1" ht="15">
      <c r="A101" s="7"/>
      <c r="B101" s="48"/>
      <c r="C101" s="41"/>
      <c r="D101" s="41"/>
      <c r="E101" s="18"/>
      <c r="F101" s="18"/>
      <c r="G101" s="18"/>
      <c r="H101" s="21"/>
    </row>
    <row r="102" spans="1:8" ht="15">
      <c r="A102" s="82" t="s">
        <v>7</v>
      </c>
      <c r="B102" s="48"/>
      <c r="C102" s="41"/>
      <c r="D102" s="41"/>
      <c r="E102" s="18"/>
      <c r="F102" s="18"/>
      <c r="G102" s="18"/>
      <c r="H102" s="116">
        <f>SUM(H99-H100)</f>
        <v>4070.61</v>
      </c>
    </row>
    <row r="103" spans="1:9" ht="15">
      <c r="A103" s="90"/>
      <c r="B103" s="53"/>
      <c r="C103" s="54"/>
      <c r="D103" s="54"/>
      <c r="E103" s="55"/>
      <c r="F103" s="55"/>
      <c r="G103" s="55"/>
      <c r="H103" s="117"/>
      <c r="I103" s="19"/>
    </row>
    <row r="104" spans="1:9" ht="15">
      <c r="A104" s="90"/>
      <c r="B104" s="53"/>
      <c r="C104" s="54"/>
      <c r="D104" s="54"/>
      <c r="E104" s="55"/>
      <c r="F104" s="55"/>
      <c r="G104" s="55"/>
      <c r="H104" s="117"/>
      <c r="I104" s="19"/>
    </row>
    <row r="105" spans="1:8" ht="15">
      <c r="A105" s="100"/>
      <c r="B105" s="42"/>
      <c r="C105" s="43"/>
      <c r="D105" s="43"/>
      <c r="E105" s="44"/>
      <c r="F105" s="44"/>
      <c r="G105" s="44"/>
      <c r="H105" s="56"/>
    </row>
    <row r="106" spans="1:9" s="2" customFormat="1" ht="45">
      <c r="A106" s="118" t="s">
        <v>9</v>
      </c>
      <c r="B106" s="83" t="s">
        <v>6</v>
      </c>
      <c r="C106" s="119">
        <f>B9</f>
        <v>28888.94</v>
      </c>
      <c r="D106" s="78" t="s">
        <v>35</v>
      </c>
      <c r="E106" s="120">
        <f>230.3*3.3333333*52.18</f>
        <v>40056.85</v>
      </c>
      <c r="F106" s="85"/>
      <c r="G106" s="78" t="s">
        <v>26</v>
      </c>
      <c r="H106" s="84" t="s">
        <v>5</v>
      </c>
      <c r="I106" s="3"/>
    </row>
    <row r="107" spans="1:9" ht="15">
      <c r="A107" s="7" t="s">
        <v>28</v>
      </c>
      <c r="B107" s="57"/>
      <c r="C107" s="7"/>
      <c r="D107" s="7"/>
      <c r="E107" s="58"/>
      <c r="F107" s="58"/>
      <c r="G107" s="58"/>
      <c r="H107" s="7"/>
      <c r="I107" s="2"/>
    </row>
    <row r="108" spans="1:9" ht="15">
      <c r="A108" s="7" t="s">
        <v>29</v>
      </c>
      <c r="B108" s="57"/>
      <c r="C108" s="7"/>
      <c r="D108" s="7"/>
      <c r="E108" s="58"/>
      <c r="F108" s="58"/>
      <c r="G108" s="58"/>
      <c r="H108" s="7"/>
      <c r="I108" s="2"/>
    </row>
    <row r="109" spans="1:8" ht="15">
      <c r="A109" s="7" t="s">
        <v>10</v>
      </c>
      <c r="B109" s="47">
        <f>IF(C106&gt;=E106,E106,C106)</f>
        <v>28888.94</v>
      </c>
      <c r="C109" s="7"/>
      <c r="D109" s="59" t="s">
        <v>1</v>
      </c>
      <c r="E109" s="58" t="s">
        <v>1</v>
      </c>
      <c r="F109" s="59"/>
      <c r="G109" s="58">
        <f>SUM(G28)</f>
        <v>5.3968</v>
      </c>
      <c r="H109" s="121">
        <f>SUM(B109*G109*1/200)</f>
        <v>779.54</v>
      </c>
    </row>
    <row r="110" spans="1:8" s="10" customFormat="1" ht="15">
      <c r="A110" s="122"/>
      <c r="B110" s="123"/>
      <c r="C110" s="122"/>
      <c r="D110" s="122"/>
      <c r="E110" s="23"/>
      <c r="F110" s="23"/>
      <c r="G110" s="23"/>
      <c r="H110" s="124"/>
    </row>
    <row r="111" spans="1:8" s="2" customFormat="1" ht="15">
      <c r="A111" s="125" t="s">
        <v>31</v>
      </c>
      <c r="B111" s="126"/>
      <c r="C111" s="88"/>
      <c r="D111" s="88"/>
      <c r="E111" s="127"/>
      <c r="F111" s="127"/>
      <c r="G111" s="127"/>
      <c r="H111" s="128">
        <f>SUM(H109:H110)</f>
        <v>779.54</v>
      </c>
    </row>
    <row r="112" spans="1:8" ht="15.75" thickBot="1">
      <c r="A112" s="60"/>
      <c r="B112" s="61"/>
      <c r="C112" s="60"/>
      <c r="D112" s="60"/>
      <c r="E112" s="62"/>
      <c r="F112" s="62"/>
      <c r="G112" s="62"/>
      <c r="H112" s="60"/>
    </row>
    <row r="113" spans="1:8" ht="15.75" thickTop="1">
      <c r="A113" s="5"/>
      <c r="B113" s="34"/>
      <c r="C113" s="5"/>
      <c r="D113" s="5"/>
      <c r="E113" s="35"/>
      <c r="F113" s="35"/>
      <c r="G113" s="35"/>
      <c r="H113" s="5"/>
    </row>
    <row r="114" spans="1:8" ht="57" customHeight="1">
      <c r="A114" s="33" t="s">
        <v>36</v>
      </c>
      <c r="B114" s="33"/>
      <c r="C114" s="33"/>
      <c r="D114" s="33"/>
      <c r="E114" s="33"/>
      <c r="F114" s="33"/>
      <c r="G114" s="33"/>
      <c r="H114" s="33"/>
    </row>
    <row r="115" ht="15"/>
    <row r="117" ht="15"/>
    <row r="118" ht="15"/>
    <row r="119" ht="15"/>
    <row r="120" ht="15"/>
    <row r="121" ht="15"/>
    <row r="122" ht="15"/>
    <row r="123" ht="15"/>
    <row r="124" ht="15"/>
    <row r="125" ht="15"/>
    <row r="126" ht="15"/>
    <row r="127" ht="15"/>
    <row r="128" ht="15"/>
    <row r="129" ht="15"/>
    <row r="130" ht="15"/>
    <row r="131" ht="15"/>
    <row r="132" ht="15"/>
  </sheetData>
  <sheetProtection/>
  <mergeCells count="3">
    <mergeCell ref="B99:C99"/>
    <mergeCell ref="A114:H114"/>
    <mergeCell ref="A1:H1"/>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 xml:space="preserve">&amp;RNon-Officer Part-time Benefit Statement </oddHeader>
    <oddFooter>&amp;R&amp;P of &amp;N</oddFooter>
  </headerFooter>
  <legacyDrawing r:id="rId2"/>
</worksheet>
</file>

<file path=xl/worksheets/sheet2.xml><?xml version="1.0" encoding="utf-8"?>
<worksheet xmlns="http://schemas.openxmlformats.org/spreadsheetml/2006/main" xmlns:r="http://schemas.openxmlformats.org/officeDocument/2006/relationships">
  <dimension ref="A1:I23"/>
  <sheetViews>
    <sheetView workbookViewId="0" topLeftCell="A1">
      <selection activeCell="E18" sqref="E18"/>
    </sheetView>
  </sheetViews>
  <sheetFormatPr defaultColWidth="9.140625" defaultRowHeight="15"/>
  <cols>
    <col min="1" max="1" width="18.00390625" style="5" customWidth="1"/>
    <col min="2" max="3" width="14.421875" style="5" customWidth="1"/>
    <col min="4" max="4" width="11.57421875" style="5" customWidth="1"/>
    <col min="5" max="5" width="13.140625" style="5" customWidth="1"/>
    <col min="6" max="6" width="12.57421875" style="5" customWidth="1"/>
    <col min="7" max="7" width="11.8515625" style="5" customWidth="1"/>
    <col min="8" max="8" width="11.57421875" style="5" customWidth="1"/>
    <col min="9" max="9" width="10.140625" style="5" bestFit="1" customWidth="1"/>
    <col min="10" max="16384" width="9.140625" style="24" customWidth="1"/>
  </cols>
  <sheetData>
    <row r="1" spans="1:9" ht="15">
      <c r="A1" s="151" t="s">
        <v>88</v>
      </c>
      <c r="B1" s="151"/>
      <c r="C1" s="151"/>
      <c r="D1" s="151"/>
      <c r="E1" s="151"/>
      <c r="F1" s="151"/>
      <c r="G1" s="151"/>
      <c r="H1" s="151"/>
      <c r="I1" s="151"/>
    </row>
    <row r="2" spans="1:9" ht="15">
      <c r="A2" s="142" t="s">
        <v>58</v>
      </c>
      <c r="B2" s="152" t="str">
        <f>'Benefit Statement'!B3</f>
        <v> </v>
      </c>
      <c r="D2" s="172" t="s">
        <v>116</v>
      </c>
      <c r="E2" s="173"/>
      <c r="F2" s="7"/>
      <c r="G2" s="7" t="s">
        <v>115</v>
      </c>
      <c r="H2" s="170" t="str">
        <f>'Benefit Statement'!G3</f>
        <v> </v>
      </c>
      <c r="I2" s="171"/>
    </row>
    <row r="3" spans="1:9" ht="45">
      <c r="A3" s="153" t="s">
        <v>59</v>
      </c>
      <c r="B3" s="154" t="s">
        <v>60</v>
      </c>
      <c r="C3" s="155" t="s">
        <v>61</v>
      </c>
      <c r="D3" s="155" t="s">
        <v>62</v>
      </c>
      <c r="E3" s="156" t="s">
        <v>63</v>
      </c>
      <c r="F3" s="156" t="s">
        <v>64</v>
      </c>
      <c r="G3" s="157" t="s">
        <v>85</v>
      </c>
      <c r="H3" s="158" t="s">
        <v>65</v>
      </c>
      <c r="I3" s="159" t="s">
        <v>66</v>
      </c>
    </row>
    <row r="4" spans="1:9" ht="15">
      <c r="A4" s="160" t="s">
        <v>110</v>
      </c>
      <c r="B4" s="161">
        <v>1127.44</v>
      </c>
      <c r="C4" s="59">
        <f aca="true" t="shared" si="0" ref="C4:C14">SUM(B4*1.5%)</f>
        <v>16.91</v>
      </c>
      <c r="D4" s="161">
        <v>13700.82</v>
      </c>
      <c r="E4" s="59">
        <f>SUM(D4*H4)</f>
        <v>817.94</v>
      </c>
      <c r="F4" s="59">
        <f aca="true" t="shared" si="1" ref="F4:F14">SUM(B4-E4)</f>
        <v>309.5</v>
      </c>
      <c r="G4" s="162">
        <f aca="true" t="shared" si="2" ref="G4:G14">IF(F4*5%&lt;=0,"0",F4*5%)</f>
        <v>15.48</v>
      </c>
      <c r="H4" s="23">
        <f>'Benefit Statement'!G11</f>
        <v>0.0597</v>
      </c>
      <c r="I4" s="161">
        <f aca="true" t="shared" si="3" ref="I4:I13">SUM(C4+G4)</f>
        <v>32.39</v>
      </c>
    </row>
    <row r="5" spans="1:9" ht="15">
      <c r="A5" s="142" t="s">
        <v>67</v>
      </c>
      <c r="B5" s="161">
        <v>6609.05</v>
      </c>
      <c r="C5" s="59">
        <f t="shared" si="0"/>
        <v>99.14</v>
      </c>
      <c r="D5" s="59">
        <v>15372.23</v>
      </c>
      <c r="E5" s="59">
        <f>SUM(D5*H5)</f>
        <v>4797.67</v>
      </c>
      <c r="F5" s="59">
        <f t="shared" si="1"/>
        <v>1811.38</v>
      </c>
      <c r="G5" s="162">
        <f t="shared" si="2"/>
        <v>90.57</v>
      </c>
      <c r="H5" s="23">
        <f>'Benefit Statement'!G12</f>
        <v>0.3121</v>
      </c>
      <c r="I5" s="161">
        <f t="shared" si="3"/>
        <v>189.71</v>
      </c>
    </row>
    <row r="6" spans="1:9" ht="15">
      <c r="A6" s="142" t="s">
        <v>68</v>
      </c>
      <c r="B6" s="161">
        <v>7129.13</v>
      </c>
      <c r="C6" s="59">
        <f t="shared" si="0"/>
        <v>106.94</v>
      </c>
      <c r="D6" s="59">
        <v>16415.83</v>
      </c>
      <c r="E6" s="59">
        <f aca="true" t="shared" si="4" ref="E6:E18">SUM(D6*H6)</f>
        <v>4307.51</v>
      </c>
      <c r="F6" s="59">
        <f t="shared" si="1"/>
        <v>2821.62</v>
      </c>
      <c r="G6" s="162">
        <f t="shared" si="2"/>
        <v>141.08</v>
      </c>
      <c r="H6" s="23">
        <f>'Benefit Statement'!G13</f>
        <v>0.2624</v>
      </c>
      <c r="I6" s="161">
        <f t="shared" si="3"/>
        <v>248.02</v>
      </c>
    </row>
    <row r="7" spans="1:9" ht="15">
      <c r="A7" s="142" t="s">
        <v>69</v>
      </c>
      <c r="B7" s="161">
        <v>7210.72</v>
      </c>
      <c r="C7" s="59">
        <f t="shared" si="0"/>
        <v>108.16</v>
      </c>
      <c r="D7" s="59">
        <v>17459.43</v>
      </c>
      <c r="E7" s="59">
        <f t="shared" si="4"/>
        <v>5583.53</v>
      </c>
      <c r="F7" s="59">
        <f t="shared" si="1"/>
        <v>1627.19</v>
      </c>
      <c r="G7" s="162">
        <f t="shared" si="2"/>
        <v>81.36</v>
      </c>
      <c r="H7" s="23">
        <f>'Benefit Statement'!G14</f>
        <v>0.3198</v>
      </c>
      <c r="I7" s="161">
        <f t="shared" si="3"/>
        <v>189.52</v>
      </c>
    </row>
    <row r="8" spans="1:9" ht="15">
      <c r="A8" s="142" t="s">
        <v>70</v>
      </c>
      <c r="B8" s="161">
        <v>8593.78</v>
      </c>
      <c r="C8" s="59">
        <f t="shared" si="0"/>
        <v>128.91</v>
      </c>
      <c r="D8" s="59">
        <v>18711.75</v>
      </c>
      <c r="E8" s="59">
        <f t="shared" si="4"/>
        <v>5980.28</v>
      </c>
      <c r="F8" s="59">
        <f t="shared" si="1"/>
        <v>2613.5</v>
      </c>
      <c r="G8" s="162">
        <f t="shared" si="2"/>
        <v>130.68</v>
      </c>
      <c r="H8" s="23">
        <f>'Benefit Statement'!G15</f>
        <v>0.3196</v>
      </c>
      <c r="I8" s="161">
        <f t="shared" si="3"/>
        <v>259.59</v>
      </c>
    </row>
    <row r="9" spans="1:9" ht="15">
      <c r="A9" s="142" t="s">
        <v>71</v>
      </c>
      <c r="B9" s="161">
        <v>9915.53</v>
      </c>
      <c r="C9" s="59">
        <f t="shared" si="0"/>
        <v>148.73</v>
      </c>
      <c r="D9" s="59">
        <v>20172.79</v>
      </c>
      <c r="E9" s="59">
        <f t="shared" si="4"/>
        <v>7653.56</v>
      </c>
      <c r="F9" s="59">
        <f t="shared" si="1"/>
        <v>2261.97</v>
      </c>
      <c r="G9" s="162">
        <f t="shared" si="2"/>
        <v>113.1</v>
      </c>
      <c r="H9" s="23">
        <f>'Benefit Statement'!G16</f>
        <v>0.3794</v>
      </c>
      <c r="I9" s="161">
        <f t="shared" si="3"/>
        <v>261.83</v>
      </c>
    </row>
    <row r="10" spans="1:9" ht="15">
      <c r="A10" s="142" t="s">
        <v>72</v>
      </c>
      <c r="B10" s="161">
        <v>15646.12</v>
      </c>
      <c r="C10" s="59">
        <f t="shared" si="0"/>
        <v>234.69</v>
      </c>
      <c r="D10" s="59">
        <v>21842.55</v>
      </c>
      <c r="E10" s="59">
        <f t="shared" si="4"/>
        <v>11950.06</v>
      </c>
      <c r="F10" s="59">
        <f t="shared" si="1"/>
        <v>3696.06</v>
      </c>
      <c r="G10" s="162">
        <f t="shared" si="2"/>
        <v>184.8</v>
      </c>
      <c r="H10" s="23">
        <f>'Benefit Statement'!G17</f>
        <v>0.5471</v>
      </c>
      <c r="I10" s="161">
        <f t="shared" si="3"/>
        <v>419.49</v>
      </c>
    </row>
    <row r="11" spans="1:9" ht="15">
      <c r="A11" s="142" t="s">
        <v>73</v>
      </c>
      <c r="B11" s="161">
        <v>12673.35</v>
      </c>
      <c r="C11" s="59">
        <f t="shared" si="0"/>
        <v>190.1</v>
      </c>
      <c r="D11" s="59">
        <v>23303.59</v>
      </c>
      <c r="E11" s="59">
        <f t="shared" si="4"/>
        <v>10526.23</v>
      </c>
      <c r="F11" s="59">
        <f t="shared" si="1"/>
        <v>2147.12</v>
      </c>
      <c r="G11" s="162">
        <f t="shared" si="2"/>
        <v>107.36</v>
      </c>
      <c r="H11" s="23">
        <f>'Benefit Statement'!G18</f>
        <v>0.4517</v>
      </c>
      <c r="I11" s="161">
        <f t="shared" si="3"/>
        <v>297.46</v>
      </c>
    </row>
    <row r="12" spans="1:9" ht="15">
      <c r="A12" s="142" t="s">
        <v>74</v>
      </c>
      <c r="B12" s="161">
        <v>11120.99</v>
      </c>
      <c r="C12" s="59">
        <f t="shared" si="0"/>
        <v>166.81</v>
      </c>
      <c r="D12" s="59">
        <v>24034.11</v>
      </c>
      <c r="E12" s="59">
        <f t="shared" si="4"/>
        <v>8846.96</v>
      </c>
      <c r="F12" s="59">
        <f t="shared" si="1"/>
        <v>2274.03</v>
      </c>
      <c r="G12" s="162">
        <f t="shared" si="2"/>
        <v>113.7</v>
      </c>
      <c r="H12" s="23">
        <f>'Benefit Statement'!G19</f>
        <v>0.3681</v>
      </c>
      <c r="I12" s="161">
        <f t="shared" si="3"/>
        <v>280.51</v>
      </c>
    </row>
    <row r="13" spans="1:9" ht="15">
      <c r="A13" s="142" t="s">
        <v>75</v>
      </c>
      <c r="B13" s="161">
        <v>9873.25</v>
      </c>
      <c r="C13" s="59">
        <f t="shared" si="0"/>
        <v>148.1</v>
      </c>
      <c r="D13" s="59">
        <v>24034.11</v>
      </c>
      <c r="E13" s="59">
        <f t="shared" si="4"/>
        <v>8383.1</v>
      </c>
      <c r="F13" s="59">
        <f t="shared" si="1"/>
        <v>1490.15</v>
      </c>
      <c r="G13" s="162">
        <f t="shared" si="2"/>
        <v>74.51</v>
      </c>
      <c r="H13" s="23">
        <f>'Benefit Statement'!G20</f>
        <v>0.3488</v>
      </c>
      <c r="I13" s="161">
        <f t="shared" si="3"/>
        <v>222.61</v>
      </c>
    </row>
    <row r="14" spans="1:9" ht="15">
      <c r="A14" s="163" t="s">
        <v>76</v>
      </c>
      <c r="B14" s="161">
        <v>10324.51</v>
      </c>
      <c r="C14" s="164">
        <f t="shared" si="0"/>
        <v>154.87</v>
      </c>
      <c r="D14" s="164">
        <v>24034.11</v>
      </c>
      <c r="E14" s="164">
        <f t="shared" si="4"/>
        <v>8695.54</v>
      </c>
      <c r="F14" s="164">
        <f t="shared" si="1"/>
        <v>1628.97</v>
      </c>
      <c r="G14" s="165">
        <f t="shared" si="2"/>
        <v>81.45</v>
      </c>
      <c r="H14" s="23">
        <f>'Benefit Statement'!G21</f>
        <v>0.3618</v>
      </c>
      <c r="I14" s="166">
        <f>SUM(C14+G14)</f>
        <v>236.32</v>
      </c>
    </row>
    <row r="15" spans="1:9" ht="15">
      <c r="A15" s="167" t="s">
        <v>77</v>
      </c>
      <c r="B15" s="161">
        <v>11268.24</v>
      </c>
      <c r="C15" s="59">
        <f>SUM(B15*1.5%)</f>
        <v>169.02</v>
      </c>
      <c r="D15" s="164">
        <v>24034.11</v>
      </c>
      <c r="E15" s="164">
        <f t="shared" si="4"/>
        <v>9289.18</v>
      </c>
      <c r="F15" s="164">
        <f>SUM(B15-E15)</f>
        <v>1979.06</v>
      </c>
      <c r="G15" s="165">
        <f>IF(F15*5%&lt;=0,"0",F15*5%)</f>
        <v>98.95</v>
      </c>
      <c r="H15" s="23">
        <f>'Benefit Statement'!G22</f>
        <v>0.3865</v>
      </c>
      <c r="I15" s="166">
        <f>SUM(C15+G15)</f>
        <v>267.97</v>
      </c>
    </row>
    <row r="16" spans="1:9" ht="15">
      <c r="A16" s="167" t="s">
        <v>78</v>
      </c>
      <c r="B16" s="161">
        <v>11302.2</v>
      </c>
      <c r="C16" s="59">
        <f>SUM(B16*1.5%)</f>
        <v>169.53</v>
      </c>
      <c r="D16" s="164">
        <v>24034.11</v>
      </c>
      <c r="E16" s="164">
        <f t="shared" si="4"/>
        <v>9476.65</v>
      </c>
      <c r="F16" s="164">
        <f>SUM(B16-E16)</f>
        <v>1825.55</v>
      </c>
      <c r="G16" s="165">
        <f>IF(F16*5%&lt;=0,"0",F16*5%)</f>
        <v>91.28</v>
      </c>
      <c r="H16" s="23">
        <f>'Benefit Statement'!G23</f>
        <v>0.3943</v>
      </c>
      <c r="I16" s="166">
        <f>SUM(C16+G16)</f>
        <v>260.81</v>
      </c>
    </row>
    <row r="17" spans="1:9" ht="15">
      <c r="A17" s="167" t="s">
        <v>83</v>
      </c>
      <c r="B17" s="161">
        <v>11092.74</v>
      </c>
      <c r="C17" s="59">
        <f>SUM(B17*1.5%)</f>
        <v>166.39</v>
      </c>
      <c r="D17" s="164">
        <v>24034.11</v>
      </c>
      <c r="E17" s="164">
        <f t="shared" si="4"/>
        <v>9262.75</v>
      </c>
      <c r="F17" s="164">
        <f>SUM(B17-E17)</f>
        <v>1829.99</v>
      </c>
      <c r="G17" s="165">
        <f>IF(F17*5%&lt;=0,"0",F17*5%)</f>
        <v>91.5</v>
      </c>
      <c r="H17" s="23">
        <f>'Benefit Statement'!G24</f>
        <v>0.3854</v>
      </c>
      <c r="I17" s="166">
        <f>SUM(C17+G17)</f>
        <v>257.89</v>
      </c>
    </row>
    <row r="18" spans="1:9" ht="15">
      <c r="A18" s="167" t="s">
        <v>111</v>
      </c>
      <c r="B18" s="161">
        <v>7546.3</v>
      </c>
      <c r="C18" s="59">
        <f>SUM(B18*1.5%)</f>
        <v>113.19</v>
      </c>
      <c r="D18" s="164">
        <v>24034.11</v>
      </c>
      <c r="E18" s="164">
        <f t="shared" si="4"/>
        <v>5823.46</v>
      </c>
      <c r="F18" s="164">
        <f>SUM(B18-E18)</f>
        <v>1722.84</v>
      </c>
      <c r="G18" s="165">
        <f>IF(F18*5%&lt;=0,"0",F18*5%)</f>
        <v>86.14</v>
      </c>
      <c r="H18" s="23">
        <f>'Benefit Statement'!G26</f>
        <v>0.2423</v>
      </c>
      <c r="I18" s="166">
        <f>SUM(C18+G18)</f>
        <v>199.33</v>
      </c>
    </row>
    <row r="19" spans="1:9" ht="15">
      <c r="A19" s="7"/>
      <c r="B19" s="7"/>
      <c r="C19" s="7"/>
      <c r="D19" s="7"/>
      <c r="E19" s="7"/>
      <c r="F19" s="7"/>
      <c r="G19" s="7"/>
      <c r="H19" s="7" t="s">
        <v>79</v>
      </c>
      <c r="I19" s="122"/>
    </row>
    <row r="20" spans="1:9" ht="15">
      <c r="A20" s="148"/>
      <c r="B20" s="149"/>
      <c r="C20" s="150"/>
      <c r="D20" s="150"/>
      <c r="H20" s="58">
        <f>SUM(H4:H19)</f>
        <v>5.139</v>
      </c>
      <c r="I20" s="161">
        <f>SUM(I4:I18)</f>
        <v>3623.45</v>
      </c>
    </row>
    <row r="21" spans="1:9" ht="15">
      <c r="A21" s="148"/>
      <c r="B21" s="149"/>
      <c r="C21" s="150"/>
      <c r="D21" s="150"/>
      <c r="H21" s="58" t="s">
        <v>80</v>
      </c>
      <c r="I21" s="161">
        <v>1847.52</v>
      </c>
    </row>
    <row r="22" spans="1:9" ht="15">
      <c r="A22" s="148"/>
      <c r="B22" s="149"/>
      <c r="C22" s="150"/>
      <c r="D22" s="150"/>
      <c r="H22" s="168" t="s">
        <v>84</v>
      </c>
      <c r="I22" s="169">
        <f>I20-I21</f>
        <v>1775.93</v>
      </c>
    </row>
    <row r="23" spans="1:4" ht="15">
      <c r="A23" s="148"/>
      <c r="B23" s="149"/>
      <c r="C23" s="150"/>
      <c r="D23" s="150"/>
    </row>
  </sheetData>
  <sheetProtection/>
  <mergeCells count="3">
    <mergeCell ref="A1:I1"/>
    <mergeCell ref="H2:I2"/>
    <mergeCell ref="D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&amp;RNon-Officer Part-Time Pro-Rata Arrears</oddHeader>
  </headerFooter>
</worksheet>
</file>

<file path=xl/worksheets/sheet3.xml><?xml version="1.0" encoding="utf-8"?>
<worksheet xmlns="http://schemas.openxmlformats.org/spreadsheetml/2006/main" xmlns:r="http://schemas.openxmlformats.org/officeDocument/2006/relationships">
  <dimension ref="A1:B16"/>
  <sheetViews>
    <sheetView zoomScalePageLayoutView="0" workbookViewId="0" topLeftCell="A1">
      <selection activeCell="D3" sqref="D3"/>
    </sheetView>
  </sheetViews>
  <sheetFormatPr defaultColWidth="9.140625" defaultRowHeight="15"/>
  <cols>
    <col min="1" max="1" width="18.8515625" style="5" customWidth="1"/>
    <col min="2" max="2" width="14.7109375" style="5" customWidth="1"/>
  </cols>
  <sheetData>
    <row r="1" spans="1:2" ht="15">
      <c r="A1" s="11" t="s">
        <v>91</v>
      </c>
      <c r="B1" s="11"/>
    </row>
    <row r="2" spans="1:2" ht="15">
      <c r="A2" s="142" t="s">
        <v>92</v>
      </c>
      <c r="B2" s="59">
        <v>14930.19</v>
      </c>
    </row>
    <row r="3" spans="1:2" ht="15">
      <c r="A3" s="142" t="s">
        <v>93</v>
      </c>
      <c r="B3" s="59">
        <v>16068</v>
      </c>
    </row>
    <row r="4" spans="1:2" ht="15">
      <c r="A4" s="142" t="s">
        <v>94</v>
      </c>
      <c r="B4" s="59">
        <v>17111.56</v>
      </c>
    </row>
    <row r="5" spans="1:2" ht="15">
      <c r="A5" s="142" t="s">
        <v>95</v>
      </c>
      <c r="B5" s="59">
        <v>18294.28</v>
      </c>
    </row>
    <row r="6" spans="1:2" ht="15">
      <c r="A6" s="142" t="s">
        <v>96</v>
      </c>
      <c r="B6" s="59">
        <v>19685.8</v>
      </c>
    </row>
    <row r="7" spans="1:2" ht="15">
      <c r="A7" s="142" t="s">
        <v>97</v>
      </c>
      <c r="B7" s="59">
        <v>21285.96</v>
      </c>
    </row>
    <row r="8" spans="1:2" ht="15">
      <c r="A8" s="142" t="s">
        <v>98</v>
      </c>
      <c r="B8" s="59">
        <v>22816.6</v>
      </c>
    </row>
    <row r="9" spans="1:2" ht="15">
      <c r="A9" s="142" t="s">
        <v>99</v>
      </c>
      <c r="B9" s="59">
        <v>23790.6</v>
      </c>
    </row>
    <row r="10" spans="1:2" ht="15">
      <c r="A10" s="142" t="s">
        <v>100</v>
      </c>
      <c r="B10" s="59">
        <v>24034.11</v>
      </c>
    </row>
    <row r="11" spans="1:2" ht="15">
      <c r="A11" s="142" t="s">
        <v>101</v>
      </c>
      <c r="B11" s="59">
        <v>24034.11</v>
      </c>
    </row>
    <row r="12" spans="1:2" ht="15">
      <c r="A12" s="142" t="s">
        <v>102</v>
      </c>
      <c r="B12" s="59">
        <v>24034.11</v>
      </c>
    </row>
    <row r="13" spans="1:2" ht="15">
      <c r="A13" s="142" t="s">
        <v>103</v>
      </c>
      <c r="B13" s="59">
        <v>24034.11</v>
      </c>
    </row>
    <row r="14" spans="1:2" ht="15">
      <c r="A14" s="142" t="s">
        <v>104</v>
      </c>
      <c r="B14" s="59">
        <v>24034.11</v>
      </c>
    </row>
    <row r="15" spans="1:2" ht="15">
      <c r="A15" s="142" t="s">
        <v>105</v>
      </c>
      <c r="B15" s="59">
        <v>24034.11</v>
      </c>
    </row>
    <row r="16" spans="1:2" ht="15">
      <c r="A16" s="142" t="s">
        <v>106</v>
      </c>
      <c r="B16" s="59">
        <v>24034.11</v>
      </c>
    </row>
    <row r="17" ht="15"/>
  </sheetData>
  <sheetProtection/>
  <printOptions/>
  <pageMargins left="0.7086614173228347" right="0.7086614173228347" top="0.7480314960629921" bottom="0.7480314960629921" header="0.31496062992125984" footer="0.31496062992125984"/>
  <pageSetup horizontalDpi="600" verticalDpi="600" orientation="portrait" paperSize="9" r:id="rId3"/>
  <headerFooter>
    <oddHeader>&amp;RSCP Rates</oddHeader>
  </headerFooter>
  <legacyDrawing r:id="rId2"/>
</worksheet>
</file>

<file path=xl/worksheets/sheet4.xml><?xml version="1.0" encoding="utf-8"?>
<worksheet xmlns="http://schemas.openxmlformats.org/spreadsheetml/2006/main" xmlns:r="http://schemas.openxmlformats.org/officeDocument/2006/relationships">
  <dimension ref="A1:J13"/>
  <sheetViews>
    <sheetView workbookViewId="0" topLeftCell="A1">
      <selection activeCell="E10" sqref="E10"/>
    </sheetView>
  </sheetViews>
  <sheetFormatPr defaultColWidth="9.140625" defaultRowHeight="15"/>
  <cols>
    <col min="1" max="1" width="19.140625" style="0" customWidth="1"/>
    <col min="2" max="2" width="16.00390625" style="0" customWidth="1"/>
    <col min="3" max="3" width="12.140625" style="0" customWidth="1"/>
    <col min="4" max="4" width="13.57421875" style="0" customWidth="1"/>
    <col min="5" max="5" width="14.7109375" style="0" customWidth="1"/>
    <col min="6" max="6" width="15.421875" style="0" customWidth="1"/>
    <col min="7" max="7" width="14.7109375" style="0" customWidth="1"/>
    <col min="8" max="8" width="13.8515625" style="0" customWidth="1"/>
  </cols>
  <sheetData>
    <row r="1" spans="1:9" ht="21">
      <c r="A1" s="26" t="s">
        <v>86</v>
      </c>
      <c r="B1" s="27"/>
      <c r="C1" s="27"/>
      <c r="D1" s="27"/>
      <c r="E1" s="27"/>
      <c r="F1" s="27"/>
      <c r="G1" s="27"/>
      <c r="H1" s="27"/>
      <c r="I1" s="28"/>
    </row>
    <row r="2" spans="1:10" ht="18.75">
      <c r="A2" s="14" t="s">
        <v>58</v>
      </c>
      <c r="B2" s="174" t="str">
        <f>'Benefit Statement'!B3</f>
        <v> </v>
      </c>
      <c r="C2" s="175"/>
      <c r="D2" s="176" t="s">
        <v>116</v>
      </c>
      <c r="E2" s="173"/>
      <c r="F2" s="162"/>
      <c r="G2" s="162"/>
      <c r="H2" s="7"/>
      <c r="I2" s="7"/>
      <c r="J2" s="5"/>
    </row>
    <row r="3" spans="1:10" ht="47.25">
      <c r="A3" s="143" t="s">
        <v>59</v>
      </c>
      <c r="B3" s="144" t="s">
        <v>60</v>
      </c>
      <c r="C3" s="181" t="s">
        <v>61</v>
      </c>
      <c r="D3" s="181" t="s">
        <v>62</v>
      </c>
      <c r="E3" s="181" t="s">
        <v>107</v>
      </c>
      <c r="F3" s="181" t="s">
        <v>108</v>
      </c>
      <c r="G3" s="181"/>
      <c r="H3" s="182" t="s">
        <v>64</v>
      </c>
      <c r="I3" s="145"/>
      <c r="J3" s="5"/>
    </row>
    <row r="4" spans="1:10" ht="15">
      <c r="A4" s="146"/>
      <c r="B4" s="179"/>
      <c r="C4" s="59"/>
      <c r="D4" s="147"/>
      <c r="E4" s="147"/>
      <c r="F4" s="180"/>
      <c r="G4" s="147"/>
      <c r="H4" s="59"/>
      <c r="I4" s="177"/>
      <c r="J4" s="5"/>
    </row>
    <row r="5" spans="1:10" ht="15">
      <c r="A5" s="146" t="s">
        <v>110</v>
      </c>
      <c r="B5" s="147">
        <v>1127.44</v>
      </c>
      <c r="C5" s="59">
        <f>SUM(B5*1.5%)</f>
        <v>16.91</v>
      </c>
      <c r="D5" s="147">
        <v>13700.82</v>
      </c>
      <c r="E5" s="147">
        <f>SUM(D5/52.18)</f>
        <v>262.57</v>
      </c>
      <c r="F5" s="180">
        <v>7</v>
      </c>
      <c r="G5" s="147">
        <f>SUM(E5*F5)</f>
        <v>1837.99</v>
      </c>
      <c r="H5" s="59">
        <f>SUM(B5-D5)</f>
        <v>-12573.38</v>
      </c>
      <c r="I5" s="177" t="str">
        <f>IF(H5*5%&lt;=0,"0",H5*5%)</f>
        <v>0</v>
      </c>
      <c r="J5" s="5"/>
    </row>
    <row r="6" spans="1:10" ht="15">
      <c r="A6" s="142" t="s">
        <v>67</v>
      </c>
      <c r="B6" s="147">
        <v>6609.05</v>
      </c>
      <c r="C6" s="59">
        <f>SUM(B6*1.5%)</f>
        <v>99.14</v>
      </c>
      <c r="D6" s="59">
        <v>15372.23</v>
      </c>
      <c r="E6" s="147">
        <f>SUM(D6/52.18)</f>
        <v>294.6</v>
      </c>
      <c r="F6" s="180">
        <v>48</v>
      </c>
      <c r="G6" s="147">
        <f>SUM(E6*F6)</f>
        <v>14140.8</v>
      </c>
      <c r="H6" s="59">
        <f>SUM(B6-D6)</f>
        <v>-8763.18</v>
      </c>
      <c r="I6" s="177" t="str">
        <f>IF(H6*5%&lt;=0,"0",H6*5%)</f>
        <v>0</v>
      </c>
      <c r="J6" s="5"/>
    </row>
    <row r="7" spans="1:10" ht="15">
      <c r="A7" s="142" t="s">
        <v>68</v>
      </c>
      <c r="B7" s="147">
        <v>7129.13</v>
      </c>
      <c r="C7" s="59">
        <f>SUM(B7*1.5%)</f>
        <v>106.94</v>
      </c>
      <c r="D7" s="59">
        <v>16415.83</v>
      </c>
      <c r="E7" s="147">
        <f>SUM(D7/52.18)</f>
        <v>314.6</v>
      </c>
      <c r="F7" s="180">
        <v>48</v>
      </c>
      <c r="G7" s="147">
        <f>SUM(E7*F7)</f>
        <v>15100.8</v>
      </c>
      <c r="H7" s="59">
        <f>SUM(B7-D7)</f>
        <v>-9286.7</v>
      </c>
      <c r="I7" s="177" t="str">
        <f>IF(H7*5%&lt;=0,"0",H7*5%)</f>
        <v>0</v>
      </c>
      <c r="J7" s="5"/>
    </row>
    <row r="8" spans="1:10" ht="15">
      <c r="A8" s="142" t="s">
        <v>112</v>
      </c>
      <c r="B8" s="147">
        <v>7210.72</v>
      </c>
      <c r="C8" s="59">
        <f>SUM(B8*1.5%)</f>
        <v>108.16</v>
      </c>
      <c r="D8" s="59">
        <v>17459.43</v>
      </c>
      <c r="E8" s="147">
        <f>SUM(D8/52.18)</f>
        <v>334.6</v>
      </c>
      <c r="F8" s="180">
        <v>42</v>
      </c>
      <c r="G8" s="147">
        <f>SUM(E8*F8)</f>
        <v>14053.2</v>
      </c>
      <c r="H8" s="59">
        <f>SUM(B8-D8)</f>
        <v>-10248.71</v>
      </c>
      <c r="I8" s="177" t="str">
        <f>IF(H8*5%&lt;=0,"0",H8*5%)</f>
        <v>0</v>
      </c>
      <c r="J8" s="5"/>
    </row>
    <row r="9" spans="1:10" ht="15">
      <c r="A9" s="142"/>
      <c r="B9" s="179"/>
      <c r="C9" s="59">
        <f>SUM(C4:C8)</f>
        <v>331.15</v>
      </c>
      <c r="D9" s="59"/>
      <c r="E9" s="59"/>
      <c r="F9" s="59"/>
      <c r="G9" s="59"/>
      <c r="H9" s="59"/>
      <c r="I9" s="59"/>
      <c r="J9" s="5"/>
    </row>
    <row r="10" spans="1:10" ht="15">
      <c r="A10" s="148"/>
      <c r="B10" s="149"/>
      <c r="C10" s="150"/>
      <c r="D10" s="59"/>
      <c r="E10" s="59"/>
      <c r="F10" s="59"/>
      <c r="G10" s="59"/>
      <c r="H10" s="7"/>
      <c r="I10" s="7"/>
      <c r="J10" s="5"/>
    </row>
    <row r="11" spans="1:10" ht="15">
      <c r="A11" s="148"/>
      <c r="B11" s="149"/>
      <c r="C11" s="150"/>
      <c r="D11" s="5"/>
      <c r="E11" s="162"/>
      <c r="F11" s="162"/>
      <c r="G11" s="162"/>
      <c r="H11" s="162" t="s">
        <v>81</v>
      </c>
      <c r="I11" s="59">
        <f>C9</f>
        <v>331.15</v>
      </c>
      <c r="J11" s="5"/>
    </row>
    <row r="12" spans="1:10" ht="15">
      <c r="A12" s="148"/>
      <c r="B12" s="149"/>
      <c r="C12" s="150"/>
      <c r="D12" s="5"/>
      <c r="E12" s="162"/>
      <c r="F12" s="162"/>
      <c r="G12" s="162"/>
      <c r="H12" s="162" t="s">
        <v>82</v>
      </c>
      <c r="I12" s="59">
        <v>16.04</v>
      </c>
      <c r="J12" s="5"/>
    </row>
    <row r="13" spans="1:10" ht="15">
      <c r="A13" s="148"/>
      <c r="B13" s="149"/>
      <c r="C13" s="150"/>
      <c r="D13" s="5"/>
      <c r="E13" s="15"/>
      <c r="F13" s="15"/>
      <c r="G13" s="15"/>
      <c r="H13" s="25" t="s">
        <v>84</v>
      </c>
      <c r="I13" s="178">
        <f>SUM(I11-I12)</f>
        <v>315.11</v>
      </c>
      <c r="J13" s="5"/>
    </row>
  </sheetData>
  <sheetProtection/>
  <mergeCells count="3">
    <mergeCell ref="A1:I1"/>
    <mergeCell ref="B2:C2"/>
    <mergeCell ref="D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&amp;RNon-Officer Part-Time Limited Membership Arrears</oddHeader>
  </headerFooter>
</worksheet>
</file>

<file path=xl/worksheets/sheet5.xml><?xml version="1.0" encoding="utf-8"?>
<worksheet xmlns="http://schemas.openxmlformats.org/spreadsheetml/2006/main" xmlns:r="http://schemas.openxmlformats.org/officeDocument/2006/relationships">
  <dimension ref="A1:H7"/>
  <sheetViews>
    <sheetView zoomScalePageLayoutView="0" workbookViewId="0" topLeftCell="A1">
      <selection activeCell="C14" sqref="C14"/>
    </sheetView>
  </sheetViews>
  <sheetFormatPr defaultColWidth="9.140625" defaultRowHeight="15"/>
  <cols>
    <col min="1" max="1" width="5.00390625" style="0" customWidth="1"/>
    <col min="2" max="2" width="24.7109375" style="12" bestFit="1" customWidth="1"/>
  </cols>
  <sheetData>
    <row r="1" spans="1:3" ht="15">
      <c r="A1" s="183" t="s">
        <v>37</v>
      </c>
      <c r="B1" s="183"/>
      <c r="C1" s="183"/>
    </row>
    <row r="3" spans="1:8" s="12" customFormat="1" ht="36" customHeight="1">
      <c r="A3" s="184">
        <v>1</v>
      </c>
      <c r="B3" s="185" t="s">
        <v>118</v>
      </c>
      <c r="C3" s="185"/>
      <c r="D3" s="185"/>
      <c r="E3" s="185"/>
      <c r="F3" s="185"/>
      <c r="G3" s="185"/>
      <c r="H3" s="185"/>
    </row>
    <row r="4" spans="1:8" ht="15">
      <c r="A4" s="184">
        <v>2</v>
      </c>
      <c r="B4" s="186" t="s">
        <v>117</v>
      </c>
      <c r="C4" s="186"/>
      <c r="D4" s="186"/>
      <c r="E4" s="186"/>
      <c r="F4" s="186"/>
      <c r="G4" s="186"/>
      <c r="H4" s="186"/>
    </row>
    <row r="5" spans="1:8" ht="15">
      <c r="A5" s="184">
        <v>3</v>
      </c>
      <c r="B5" s="186" t="s">
        <v>119</v>
      </c>
      <c r="C5" s="186"/>
      <c r="D5" s="186"/>
      <c r="E5" s="186"/>
      <c r="F5" s="186"/>
      <c r="G5" s="186"/>
      <c r="H5" s="186"/>
    </row>
    <row r="6" spans="1:8" ht="15">
      <c r="A6" s="184">
        <v>4</v>
      </c>
      <c r="B6" s="186" t="s">
        <v>120</v>
      </c>
      <c r="C6" s="186"/>
      <c r="D6" s="186"/>
      <c r="E6" s="186"/>
      <c r="F6" s="186"/>
      <c r="G6" s="186"/>
      <c r="H6" s="186"/>
    </row>
    <row r="7" spans="1:8" ht="33.75" customHeight="1">
      <c r="A7" s="184">
        <v>5</v>
      </c>
      <c r="B7" s="29" t="s">
        <v>121</v>
      </c>
      <c r="C7" s="29"/>
      <c r="D7" s="29"/>
      <c r="E7" s="29"/>
      <c r="F7" s="29"/>
      <c r="G7" s="29"/>
      <c r="H7" s="29"/>
    </row>
  </sheetData>
  <sheetProtection/>
  <mergeCells count="6">
    <mergeCell ref="B3:H3"/>
    <mergeCell ref="A1:C1"/>
    <mergeCell ref="B4:H4"/>
    <mergeCell ref="B5:H5"/>
    <mergeCell ref="B6:H6"/>
    <mergeCell ref="B7:H7"/>
  </mergeCells>
  <printOptions/>
  <pageMargins left="0.7086614173228347" right="0.7086614173228347" top="0.7480314960629921" bottom="0.7480314960629921" header="0.31496062992125984" footer="0.31496062992125984"/>
  <pageSetup horizontalDpi="600" verticalDpi="600" orientation="portrait" r:id="rId1"/>
  <headerFooter>
    <oddHeader>&amp;RNotes on Spreadsheets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2012-11-16T14:31:26Z</cp:lastPrinted>
  <dcterms:created xsi:type="dcterms:W3CDTF">2006-09-16T00:00:00Z</dcterms:created>
  <dcterms:modified xsi:type="dcterms:W3CDTF">2016-06-28T10:50:57Z</dcterms:modified>
  <cp:category/>
  <cp:version/>
  <cp:contentType/>
  <cp:contentStatus/>
</cp:coreProperties>
</file>