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filterPrivacy="1" defaultThemeVersion="124226"/>
  <bookViews>
    <workbookView xWindow="0" yWindow="0" windowWidth="25200" windowHeight="11760" activeTab="0"/>
  </bookViews>
  <sheets>
    <sheet name="Benefit Statement" sheetId="1" r:id="rId1"/>
    <sheet name="S &amp; C at Retirement" sheetId="10" r:id="rId2"/>
    <sheet name="Pre April 96 Arrears" sheetId="9" r:id="rId3"/>
    <sheet name="Pro Rata Arrears" sheetId="8" r:id="rId4"/>
    <sheet name="Limited Membership Arrears" sheetId="11" r:id="rId5"/>
    <sheet name="SPC Rates" sheetId="12" r:id="rId6"/>
    <sheet name="General Notes on spreadsheets" sheetId="4" r:id="rId7"/>
  </sheets>
  <definedNames>
    <definedName name="_xlnm.Print_Area" localSheetId="0">'Benefit Statement'!$A$1:$H$143</definedName>
  </definedNames>
  <calcPr calcId="171027" fullPrecision="0"/>
</workbook>
</file>

<file path=xl/comments1.xml><?xml version="1.0" encoding="utf-8"?>
<comments xmlns="http://schemas.openxmlformats.org/spreadsheetml/2006/main">
  <authors>
    <author>Author</author>
  </authors>
  <commentList>
    <comment ref="B9" authorId="0">
      <text>
        <r>
          <rPr>
            <sz val="8"/>
            <rFont val="Tahoma"/>
            <family val="2"/>
          </rPr>
          <t xml:space="preserve"> WTE salary or if part time: part-time hourly rate x wholetime equivalent hours
</t>
        </r>
      </text>
    </comment>
    <comment ref="H82" authorId="0">
      <text>
        <r>
          <rPr>
            <sz val="8"/>
            <rFont val="Tahoma"/>
            <family val="2"/>
          </rPr>
          <t xml:space="preserve">input any outstanding contributions
</t>
        </r>
      </text>
    </comment>
    <comment ref="E87" authorId="0">
      <text>
        <r>
          <rPr>
            <sz val="8"/>
            <rFont val="Tahoma"/>
            <family val="2"/>
          </rPr>
          <t xml:space="preserve">Twice the annual state pension contributory amount
</t>
        </r>
      </text>
    </comment>
    <comment ref="G127" authorId="0">
      <text>
        <r>
          <rPr>
            <sz val="8"/>
            <rFont val="Tahoma"/>
            <family val="2"/>
          </rPr>
          <t xml:space="preserve">pro-rata service
</t>
        </r>
      </text>
    </comment>
    <comment ref="H128" authorId="0">
      <text>
        <r>
          <rPr>
            <sz val="8"/>
            <rFont val="Tahoma"/>
            <family val="2"/>
          </rPr>
          <t>input any outstanding contributions</t>
        </r>
      </text>
    </comment>
    <comment ref="E132" authorId="0">
      <text>
        <r>
          <rPr>
            <sz val="8"/>
            <rFont val="Tahoma"/>
            <family val="2"/>
          </rPr>
          <t xml:space="preserve">adjust formula accordingly when rate changes
</t>
        </r>
      </text>
    </comment>
    <comment ref="B135" authorId="0">
      <text>
        <r>
          <rPr>
            <sz val="8"/>
            <rFont val="Tahoma"/>
            <family val="2"/>
          </rPr>
          <t>input correct figure in accordance with rule  3.3333333 x annual SPC. IF less than this amount, input annual salary.</t>
        </r>
      </text>
    </comment>
    <comment ref="B136" authorId="0">
      <text>
        <r>
          <rPr>
            <sz val="8"/>
            <rFont val="Tahoma"/>
            <family val="2"/>
          </rPr>
          <t>input balance above 3.3333333 x annual SPC</t>
        </r>
      </text>
    </comment>
  </commentList>
</comments>
</file>

<file path=xl/comments5.xml><?xml version="1.0" encoding="utf-8"?>
<comments xmlns="http://schemas.openxmlformats.org/spreadsheetml/2006/main">
  <authors>
    <author>Author</author>
  </authors>
  <commentList>
    <comment ref="F5" authorId="0">
      <text>
        <r>
          <rPr>
            <b/>
            <sz val="9"/>
            <rFont val="Tahoma"/>
            <family val="2"/>
          </rPr>
          <t xml:space="preserve">Author:
</t>
        </r>
      </text>
    </comment>
  </commentList>
</comments>
</file>

<file path=xl/comments6.xml><?xml version="1.0" encoding="utf-8"?>
<comments xmlns="http://schemas.openxmlformats.org/spreadsheetml/2006/main">
  <authors>
    <author>Author</author>
  </authors>
  <commentList>
    <comment ref="A15" authorId="0">
      <text>
        <r>
          <rPr>
            <b/>
            <sz val="9"/>
            <rFont val="Tahoma"/>
            <family val="2"/>
          </rPr>
          <t>Insert line before this line</t>
        </r>
        <r>
          <rPr>
            <sz val="9"/>
            <rFont val="Tahoma"/>
            <family val="2"/>
          </rPr>
          <t xml:space="preserve">
</t>
        </r>
      </text>
    </comment>
  </commentList>
</comments>
</file>

<file path=xl/sharedStrings.xml><?xml version="1.0" encoding="utf-8"?>
<sst xmlns="http://schemas.openxmlformats.org/spreadsheetml/2006/main" count="275" uniqueCount="161">
  <si>
    <t>Ltd Service</t>
  </si>
  <si>
    <t xml:space="preserve"> </t>
  </si>
  <si>
    <t>Years</t>
  </si>
  <si>
    <t>P/T Hrs</t>
  </si>
  <si>
    <t>Over All Total</t>
  </si>
  <si>
    <t>Pension</t>
  </si>
  <si>
    <t>WTE Salary</t>
  </si>
  <si>
    <t>Nett Lump Sum</t>
  </si>
  <si>
    <t>SERVICE</t>
  </si>
  <si>
    <t>PENSION</t>
  </si>
  <si>
    <t>Pension 1/200</t>
  </si>
  <si>
    <t>Pension 1/80</t>
  </si>
  <si>
    <t>WTE Hours for this case 2035</t>
  </si>
  <si>
    <t>x Notional Full Time Service</t>
  </si>
  <si>
    <t>Over 3/80 (Lump Sum)</t>
  </si>
  <si>
    <t>Gross Lump Sum</t>
  </si>
  <si>
    <t>WTE Salary at Retirement</t>
  </si>
  <si>
    <t>Up Rated Pro Rata Salary at Retirement</t>
  </si>
  <si>
    <t>2 x SPC at Retirement</t>
  </si>
  <si>
    <t>Over 1/80 (Pension)</t>
  </si>
  <si>
    <t>Nett Pensionable Remuneration at Retirement</t>
  </si>
  <si>
    <t>Limited Membership Pension</t>
  </si>
  <si>
    <t>Ltd Membership Pension P.A.</t>
  </si>
  <si>
    <t>REVISED PRO RATA INTEGRATION Lump Sum &amp; Pension</t>
  </si>
  <si>
    <t>LIMITED MEMBERSHIP (LTD)  Lump Sum &amp; Pension (D/PER)</t>
  </si>
  <si>
    <t>LTD MEMBERSHIP LUMP SUM</t>
  </si>
  <si>
    <t>Pro Rata LUMP SUM</t>
  </si>
  <si>
    <t>x Total Pro Rata Service</t>
  </si>
  <si>
    <t>WTE Salary x Pr Service x 3/80</t>
  </si>
  <si>
    <t>Pension calculated in 2 stages, 1st 3.333333 SCP x 1/200th x svce</t>
  </si>
  <si>
    <t>2nd stage is remainder x 1/80th x svce</t>
  </si>
  <si>
    <t>Adjust accordingly</t>
  </si>
  <si>
    <t>Note under Pro Rata Whole Time Equivalent (WTE) Salary is used in all calculations</t>
  </si>
  <si>
    <t>Total Pro Rata Pension P.A.</t>
  </si>
  <si>
    <t>Part time Pro Rata Service</t>
  </si>
  <si>
    <t>Total Pro Rata Service</t>
  </si>
  <si>
    <t>Contract Value if applicable</t>
  </si>
  <si>
    <t xml:space="preserve">3.3333333x SPC = </t>
  </si>
  <si>
    <t>Disclaimer: Every effort has been made to ensure the accuracy of this template. However, as this is not a contractual document, it bears no right to benefit. All benefits from the superannuation scheme are governed by the scheme rules as set out as appropriate in the Superannuation Acts, Circulars and/or other instruments which comprise the scheme and are also subject to any other relevant legislation. It should also be noted that this statement is not suitable for use in Family Law cases.</t>
  </si>
  <si>
    <t>NOTES ON SPREADSHEETS:</t>
  </si>
  <si>
    <t>Name</t>
  </si>
  <si>
    <t>Address</t>
  </si>
  <si>
    <t>PPS No</t>
  </si>
  <si>
    <t>Date of Birth</t>
  </si>
  <si>
    <t>Benefit  Date</t>
  </si>
  <si>
    <t xml:space="preserve">         1984</t>
  </si>
  <si>
    <t xml:space="preserve">         1985</t>
  </si>
  <si>
    <t xml:space="preserve">         1986</t>
  </si>
  <si>
    <t xml:space="preserve">         1987</t>
  </si>
  <si>
    <t xml:space="preserve">         1988</t>
  </si>
  <si>
    <t xml:space="preserve">         1989</t>
  </si>
  <si>
    <t xml:space="preserve">         1990</t>
  </si>
  <si>
    <t xml:space="preserve">         1991</t>
  </si>
  <si>
    <t xml:space="preserve">         1992</t>
  </si>
  <si>
    <t xml:space="preserve">         1993</t>
  </si>
  <si>
    <t xml:space="preserve">         1994</t>
  </si>
  <si>
    <t xml:space="preserve">         1995</t>
  </si>
  <si>
    <t xml:space="preserve">         1996</t>
  </si>
  <si>
    <t xml:space="preserve">         1997</t>
  </si>
  <si>
    <t xml:space="preserve">         1998</t>
  </si>
  <si>
    <t xml:space="preserve">         1999</t>
  </si>
  <si>
    <t xml:space="preserve">         2000</t>
  </si>
  <si>
    <t xml:space="preserve">         2001</t>
  </si>
  <si>
    <t xml:space="preserve">         2002</t>
  </si>
  <si>
    <t xml:space="preserve">         2003</t>
  </si>
  <si>
    <t xml:space="preserve">         2004</t>
  </si>
  <si>
    <t xml:space="preserve">         2005</t>
  </si>
  <si>
    <t xml:space="preserve">         2006</t>
  </si>
  <si>
    <t xml:space="preserve">         2007</t>
  </si>
  <si>
    <t xml:space="preserve">         2008</t>
  </si>
  <si>
    <t xml:space="preserve">         2009</t>
  </si>
  <si>
    <t xml:space="preserve">         2010</t>
  </si>
  <si>
    <t xml:space="preserve">         2011</t>
  </si>
  <si>
    <t xml:space="preserve">         2012</t>
  </si>
  <si>
    <t>2013</t>
  </si>
  <si>
    <t>2014</t>
  </si>
  <si>
    <t>2015</t>
  </si>
  <si>
    <t>Name:</t>
  </si>
  <si>
    <t>Year</t>
  </si>
  <si>
    <t>Actual Reckonable Salary</t>
  </si>
  <si>
    <t>Gross Pens</t>
  </si>
  <si>
    <t>SPC</t>
  </si>
  <si>
    <t>P/R Pen</t>
  </si>
  <si>
    <t>Nett Pens</t>
  </si>
  <si>
    <t>Service</t>
  </si>
  <si>
    <t>WTE Pens</t>
  </si>
  <si>
    <t>01.04.96 - 31.12.96</t>
  </si>
  <si>
    <t>01.01.97 - 31.12.97</t>
  </si>
  <si>
    <t>01.01.98 - 31.12.98</t>
  </si>
  <si>
    <t>01.01.99 - 31.12.99</t>
  </si>
  <si>
    <t>01.01.00 - 31.12.00</t>
  </si>
  <si>
    <t>01.01.01 - 31.12.01</t>
  </si>
  <si>
    <t>01.01.02 - 31.12.02</t>
  </si>
  <si>
    <t>01.01.03 - 31.12.03</t>
  </si>
  <si>
    <t>01.01.04 - 31.12.04</t>
  </si>
  <si>
    <t>01.01.05 - 31.12.05</t>
  </si>
  <si>
    <t>01.01.06 - 31.12.06</t>
  </si>
  <si>
    <t>01.01.07 - 31.12.07</t>
  </si>
  <si>
    <t>01.01.08 - 31.12.08</t>
  </si>
  <si>
    <t>01.01.09 - 31.12.09</t>
  </si>
  <si>
    <t>01.01.10 - 31.12.10</t>
  </si>
  <si>
    <t>01.01.11 - 31.12.11</t>
  </si>
  <si>
    <t>01.01.12 - 31.12.12</t>
  </si>
  <si>
    <t>01.01.13 - 31.12.13</t>
  </si>
  <si>
    <t>Pre Apr 96</t>
  </si>
  <si>
    <t>S &amp; C @ Ret</t>
  </si>
  <si>
    <t>Sub Total</t>
  </si>
  <si>
    <t>S/A Paid</t>
  </si>
  <si>
    <t>Arrears</t>
  </si>
  <si>
    <t>Pre 96 service</t>
  </si>
  <si>
    <t>Part time hr rate at 01.04.96</t>
  </si>
  <si>
    <t>x 39 hrs per week</t>
  </si>
  <si>
    <t>Annual Rate</t>
  </si>
  <si>
    <t>2xSPC at April 96</t>
  </si>
  <si>
    <t>Pension at 1.5%</t>
  </si>
  <si>
    <t>Co-or Pension at 3.5%</t>
  </si>
  <si>
    <t>Total WTE Pension @ 1.04.96</t>
  </si>
  <si>
    <t>Service pre April 1996</t>
  </si>
  <si>
    <t>Superann Due</t>
  </si>
  <si>
    <t>2 SPC</t>
  </si>
  <si>
    <t>salary less 2xSPC</t>
  </si>
  <si>
    <t>Yrs Owed</t>
  </si>
  <si>
    <t>Salary at Retirement</t>
  </si>
  <si>
    <t>Less S/ann paid</t>
  </si>
  <si>
    <t>01.01.14 - 31.12.14</t>
  </si>
  <si>
    <t>01.01.15 - 31.12.15</t>
  </si>
  <si>
    <t>Spouses &amp; Childrens at Retirement</t>
  </si>
  <si>
    <t>Arrears due</t>
  </si>
  <si>
    <t>Pro Rata Pension + S&amp;C</t>
  </si>
  <si>
    <t>Emp No.</t>
  </si>
  <si>
    <t>Limited Membership Arrears</t>
  </si>
  <si>
    <t>1996</t>
  </si>
  <si>
    <t>Estimate of Lump Sum &amp; Pension Benefits</t>
  </si>
  <si>
    <t>Pro Rata Arrears</t>
  </si>
  <si>
    <t>Location</t>
  </si>
  <si>
    <t>Emp No</t>
  </si>
  <si>
    <t>SPC Rates</t>
  </si>
  <si>
    <t>01.09.01 - 31.08.02</t>
  </si>
  <si>
    <t>01.09.02 - 31.08.03</t>
  </si>
  <si>
    <t>01.09.03 - 31.08.04</t>
  </si>
  <si>
    <t>01.09.04 - 31.08.05</t>
  </si>
  <si>
    <t>01.09.05 - 31.08.06</t>
  </si>
  <si>
    <t>01.09.06 - 31.08.07</t>
  </si>
  <si>
    <t>01.09.07 - 31.08.08</t>
  </si>
  <si>
    <t>01.09.08 - 31.08.09</t>
  </si>
  <si>
    <t>01.09.09 - 31.08.10</t>
  </si>
  <si>
    <t>01.09.10 - 31.08.11</t>
  </si>
  <si>
    <t>01.09.11 - 31.08.12</t>
  </si>
  <si>
    <t>01.09.12 - 31.08.13</t>
  </si>
  <si>
    <t>01.09.13 - 31.08.14</t>
  </si>
  <si>
    <t>01.09.14 - 31.08.15</t>
  </si>
  <si>
    <t>01.09.15 - 31.08.16</t>
  </si>
  <si>
    <t>Weekly OAP</t>
  </si>
  <si>
    <t>No of Weeks</t>
  </si>
  <si>
    <t>Start Date</t>
  </si>
  <si>
    <t>01.01.16 - 31.12.16</t>
  </si>
  <si>
    <t>To ensure accuracy, go to office button, select excel options, select advanced, scroll down to when calculating this workbook and tick set precision as displayed</t>
  </si>
  <si>
    <t>Ensure formula is copied correctly</t>
  </si>
  <si>
    <t>Ensure you amend the COAP rates in the spreadsheet when there is any changes</t>
  </si>
  <si>
    <t xml:space="preserve">A manual re-check of all calculations should be done </t>
  </si>
  <si>
    <t>Do not delete the top and end of calculation line, otherwise formula will be lost, advisable to change years or hide columns and set the service to 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</si>
</sst>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8" formatCode="&quot;€&quot;#,##0.00;[Red]\-&quot;€&quot;#,##0.00"/>
    <numFmt numFmtId="164" formatCode="0.0000"/>
    <numFmt numFmtId="165" formatCode="&quot;€&quot;#,##0.00"/>
    <numFmt numFmtId="166" formatCode="dd/mm/yyyy;@"/>
    <numFmt numFmtId="167" formatCode="&quot;€&quot;#,##0.000;[Red]\-&quot;€&quot;#,##0.000"/>
    <numFmt numFmtId="168" formatCode="0.0000%"/>
    <numFmt numFmtId="169" formatCode="&quot;€&quot;#,##0.000"/>
  </numFmts>
  <fonts count="32">
    <font>
      <sz val="11"/>
      <color theme="1"/>
      <name val="Calibri"/>
      <family val="2"/>
      <scheme val="minor"/>
    </font>
    <font>
      <sz val="10"/>
      <name val="Arial"/>
      <family val="2"/>
    </font>
    <font>
      <sz val="11"/>
      <color indexed="8"/>
      <name val="Calibri"/>
      <family val="2"/>
    </font>
    <font>
      <sz val="8"/>
      <name val="Tahoma"/>
      <family val="2"/>
    </font>
    <font>
      <b/>
      <sz val="11"/>
      <color indexed="8"/>
      <name val="Calibri"/>
      <family val="2"/>
    </font>
    <font>
      <b/>
      <sz val="26"/>
      <color indexed="8"/>
      <name val="Calibri"/>
      <family val="2"/>
    </font>
    <font>
      <sz val="22"/>
      <color indexed="8"/>
      <name val="Calibri"/>
      <family val="2"/>
    </font>
    <font>
      <sz val="11"/>
      <color indexed="60"/>
      <name val="Calibri"/>
      <family val="2"/>
    </font>
    <font>
      <sz val="8"/>
      <name val="Calibri"/>
      <family val="2"/>
    </font>
    <font>
      <b/>
      <sz val="9"/>
      <name val="Tahoma"/>
      <family val="2"/>
    </font>
    <font>
      <sz val="9"/>
      <name val="Tahoma"/>
      <family val="2"/>
    </font>
    <font>
      <b/>
      <sz val="11"/>
      <color theme="1"/>
      <name val="Calibri"/>
      <family val="2"/>
      <scheme val="minor"/>
    </font>
    <font>
      <b/>
      <sz val="16"/>
      <color theme="1"/>
      <name val="Calibri"/>
      <family val="2"/>
      <scheme val="minor"/>
    </font>
    <font>
      <sz val="14"/>
      <color theme="1"/>
      <name val="Calibri"/>
      <family val="2"/>
      <scheme val="minor"/>
    </font>
    <font>
      <b/>
      <sz val="12"/>
      <color theme="1"/>
      <name val="Calibri"/>
      <family val="2"/>
      <scheme val="minor"/>
    </font>
    <font>
      <sz val="11"/>
      <name val="Calibri"/>
      <family val="2"/>
      <scheme val="minor"/>
    </font>
    <font>
      <sz val="11"/>
      <color theme="1"/>
      <name val="Calibri"/>
      <family val="2"/>
    </font>
    <font>
      <b/>
      <sz val="22"/>
      <color indexed="8"/>
      <name val="Calibri"/>
      <family val="2"/>
      <scheme val="minor"/>
    </font>
    <font>
      <sz val="22"/>
      <color indexed="8"/>
      <name val="Calibri"/>
      <family val="2"/>
      <scheme val="minor"/>
    </font>
    <font>
      <sz val="11"/>
      <color indexed="8"/>
      <name val="Calibri"/>
      <family val="2"/>
      <scheme val="minor"/>
    </font>
    <font>
      <b/>
      <sz val="11"/>
      <color indexed="8"/>
      <name val="Calibri"/>
      <family val="2"/>
      <scheme val="minor"/>
    </font>
    <font>
      <b/>
      <sz val="18"/>
      <color indexed="8"/>
      <name val="Calibri"/>
      <family val="2"/>
      <scheme val="minor"/>
    </font>
    <font>
      <b/>
      <sz val="16"/>
      <color indexed="8"/>
      <name val="Calibri"/>
      <family val="2"/>
      <scheme val="minor"/>
    </font>
    <font>
      <b/>
      <u val="single"/>
      <sz val="11"/>
      <color indexed="8"/>
      <name val="Calibri"/>
      <family val="2"/>
      <scheme val="minor"/>
    </font>
    <font>
      <b/>
      <sz val="11"/>
      <color indexed="10"/>
      <name val="Calibri"/>
      <family val="2"/>
      <scheme val="minor"/>
    </font>
    <font>
      <u val="single"/>
      <sz val="11"/>
      <color indexed="8"/>
      <name val="Calibri"/>
      <family val="2"/>
      <scheme val="minor"/>
    </font>
    <font>
      <b/>
      <sz val="11"/>
      <name val="Calibri"/>
      <family val="2"/>
      <scheme val="minor"/>
    </font>
    <font>
      <sz val="22"/>
      <color theme="1"/>
      <name val="Calibri"/>
      <family val="2"/>
      <scheme val="minor"/>
    </font>
    <font>
      <sz val="9"/>
      <name val="Calibri"/>
      <family val="2"/>
      <scheme val="minor"/>
    </font>
    <font>
      <sz val="10"/>
      <name val="Calibri"/>
      <family val="2"/>
      <scheme val="minor"/>
    </font>
    <font>
      <b/>
      <sz val="14"/>
      <color theme="1"/>
      <name val="Calibri"/>
      <family val="2"/>
      <scheme val="minor"/>
    </font>
    <font>
      <b/>
      <sz val="8"/>
      <name val="Calibri"/>
      <family val="2"/>
    </font>
  </fonts>
  <fills count="6">
    <fill>
      <patternFill/>
    </fill>
    <fill>
      <patternFill patternType="gray125"/>
    </fill>
    <fill>
      <patternFill patternType="solid">
        <fgColor theme="0"/>
        <bgColor indexed="64"/>
      </patternFill>
    </fill>
    <fill>
      <patternFill patternType="solid">
        <fgColor rgb="FF92D050"/>
        <bgColor indexed="64"/>
      </patternFill>
    </fill>
    <fill>
      <patternFill patternType="solid">
        <fgColor indexed="9"/>
        <bgColor indexed="64"/>
      </patternFill>
    </fill>
    <fill>
      <patternFill patternType="solid">
        <fgColor rgb="FFFFFF00"/>
        <bgColor indexed="64"/>
      </patternFill>
    </fill>
  </fills>
  <borders count="8">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bottom style="double"/>
    </border>
    <border>
      <left/>
      <right/>
      <top/>
      <bottom style="thin"/>
    </border>
    <border>
      <left style="thin"/>
      <right style="thin"/>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00">
    <xf numFmtId="0" fontId="0" fillId="0" borderId="0" xfId="0"/>
    <xf numFmtId="0" fontId="4" fillId="0" borderId="0" xfId="0" applyFont="1"/>
    <xf numFmtId="0" fontId="5" fillId="0" borderId="0" xfId="0" applyFont="1"/>
    <xf numFmtId="0" fontId="6" fillId="0" borderId="0" xfId="0" applyFont="1"/>
    <xf numFmtId="0" fontId="0" fillId="0" borderId="0" xfId="0" applyFont="1"/>
    <xf numFmtId="0" fontId="0" fillId="0" borderId="1" xfId="0" applyFont="1" applyBorder="1"/>
    <xf numFmtId="0" fontId="5" fillId="0" borderId="0" xfId="0" applyFont="1" applyBorder="1"/>
    <xf numFmtId="0" fontId="4" fillId="0" borderId="0" xfId="0" applyFont="1" applyAlignment="1">
      <alignment wrapText="1"/>
    </xf>
    <xf numFmtId="0" fontId="0" fillId="0" borderId="0" xfId="0" applyAlignment="1">
      <alignment wrapText="1"/>
    </xf>
    <xf numFmtId="0" fontId="7" fillId="0" borderId="0" xfId="0" applyFont="1"/>
    <xf numFmtId="0" fontId="11" fillId="0" borderId="0" xfId="0" applyFont="1"/>
    <xf numFmtId="0" fontId="0" fillId="0" borderId="0" xfId="0" applyAlignment="1">
      <alignment horizontal="left"/>
    </xf>
    <xf numFmtId="0" fontId="2" fillId="0" borderId="0" xfId="0" applyFont="1"/>
    <xf numFmtId="0" fontId="12" fillId="0" borderId="1" xfId="0" applyFont="1" applyBorder="1"/>
    <xf numFmtId="0" fontId="11" fillId="0" borderId="1" xfId="0" applyFont="1" applyBorder="1" applyAlignment="1">
      <alignment wrapText="1"/>
    </xf>
    <xf numFmtId="165" fontId="12" fillId="0" borderId="1" xfId="0" applyNumberFormat="1" applyFont="1" applyBorder="1"/>
    <xf numFmtId="166" fontId="11" fillId="0" borderId="1" xfId="0" applyNumberFormat="1" applyFont="1" applyBorder="1"/>
    <xf numFmtId="2" fontId="11" fillId="0" borderId="1" xfId="0" applyNumberFormat="1" applyFont="1" applyBorder="1"/>
    <xf numFmtId="165" fontId="11" fillId="0" borderId="1" xfId="0" applyNumberFormat="1" applyFont="1" applyBorder="1"/>
    <xf numFmtId="0" fontId="11" fillId="0" borderId="1" xfId="0" applyFont="1" applyBorder="1"/>
    <xf numFmtId="166" fontId="11" fillId="0" borderId="1" xfId="0" applyNumberFormat="1" applyFont="1" applyBorder="1" applyAlignment="1">
      <alignment wrapText="1"/>
    </xf>
    <xf numFmtId="2" fontId="11" fillId="0" borderId="1" xfId="0" applyNumberFormat="1" applyFont="1" applyBorder="1" applyAlignment="1">
      <alignment wrapText="1"/>
    </xf>
    <xf numFmtId="165" fontId="11" fillId="0" borderId="1" xfId="0" applyNumberFormat="1" applyFont="1" applyBorder="1" applyAlignment="1">
      <alignment wrapText="1"/>
    </xf>
    <xf numFmtId="0" fontId="13" fillId="0" borderId="0" xfId="0" applyFont="1"/>
    <xf numFmtId="0" fontId="14" fillId="0" borderId="0" xfId="0" applyFont="1"/>
    <xf numFmtId="49" fontId="0" fillId="2" borderId="1" xfId="0" applyNumberFormat="1" applyFont="1" applyFill="1" applyBorder="1" applyAlignment="1">
      <alignment horizontal="right" wrapText="1"/>
    </xf>
    <xf numFmtId="16" fontId="0" fillId="2" borderId="1" xfId="0" applyNumberFormat="1" applyFont="1" applyFill="1" applyBorder="1"/>
    <xf numFmtId="164" fontId="0" fillId="2" borderId="1" xfId="0" applyNumberFormat="1" applyFont="1" applyFill="1" applyBorder="1"/>
    <xf numFmtId="0" fontId="0" fillId="2" borderId="1" xfId="0" applyFont="1" applyFill="1" applyBorder="1" applyAlignment="1">
      <alignment wrapText="1"/>
    </xf>
    <xf numFmtId="8" fontId="0" fillId="2" borderId="1" xfId="0" applyNumberFormat="1" applyFont="1" applyFill="1" applyBorder="1"/>
    <xf numFmtId="8" fontId="0" fillId="2" borderId="1" xfId="0" applyNumberFormat="1" applyFont="1" applyFill="1" applyBorder="1" applyAlignment="1">
      <alignment wrapText="1"/>
    </xf>
    <xf numFmtId="164" fontId="15" fillId="0" borderId="1" xfId="0" applyNumberFormat="1" applyFont="1" applyBorder="1"/>
    <xf numFmtId="165" fontId="11" fillId="3" borderId="1" xfId="0" applyNumberFormat="1" applyFont="1" applyFill="1" applyBorder="1" applyAlignment="1">
      <alignment horizontal="right"/>
    </xf>
    <xf numFmtId="165" fontId="11" fillId="2" borderId="0" xfId="0" applyNumberFormat="1" applyFont="1" applyFill="1" applyAlignment="1">
      <alignment horizontal="right" wrapText="1"/>
    </xf>
    <xf numFmtId="0" fontId="16" fillId="0" borderId="0" xfId="0" applyFont="1"/>
    <xf numFmtId="165" fontId="0" fillId="0" borderId="1" xfId="0" applyNumberFormat="1" applyFont="1" applyBorder="1"/>
    <xf numFmtId="165" fontId="0" fillId="0" borderId="1" xfId="0" applyNumberFormat="1" applyFont="1" applyBorder="1" applyAlignment="1">
      <alignment horizontal="right"/>
    </xf>
    <xf numFmtId="169" fontId="0" fillId="0" borderId="1" xfId="0" applyNumberFormat="1" applyFont="1" applyBorder="1" applyAlignment="1">
      <alignment horizontal="right"/>
    </xf>
    <xf numFmtId="166" fontId="0" fillId="0" borderId="1" xfId="0" applyNumberFormat="1" applyFont="1" applyBorder="1"/>
    <xf numFmtId="166" fontId="0" fillId="0" borderId="0" xfId="0" applyNumberFormat="1" applyFont="1"/>
    <xf numFmtId="2" fontId="0" fillId="0" borderId="0" xfId="0" applyNumberFormat="1" applyFont="1"/>
    <xf numFmtId="165" fontId="0" fillId="0" borderId="0" xfId="0" applyNumberFormat="1" applyFont="1"/>
    <xf numFmtId="0" fontId="0" fillId="3" borderId="1" xfId="0" applyFont="1" applyFill="1" applyBorder="1"/>
    <xf numFmtId="165" fontId="0" fillId="3" borderId="1" xfId="0" applyNumberFormat="1" applyFont="1" applyFill="1" applyBorder="1"/>
    <xf numFmtId="166" fontId="15" fillId="0" borderId="1" xfId="0" applyNumberFormat="1" applyFont="1" applyBorder="1"/>
    <xf numFmtId="165" fontId="15" fillId="0" borderId="1" xfId="0" applyNumberFormat="1" applyFont="1" applyBorder="1"/>
    <xf numFmtId="4" fontId="15" fillId="0" borderId="1" xfId="0" applyNumberFormat="1" applyFont="1" applyBorder="1"/>
    <xf numFmtId="2" fontId="15" fillId="0" borderId="1" xfId="0" applyNumberFormat="1" applyFont="1" applyBorder="1"/>
    <xf numFmtId="166" fontId="12" fillId="0" borderId="2" xfId="0" applyNumberFormat="1" applyFont="1" applyBorder="1" applyAlignment="1">
      <alignment horizontal="center" vertical="top"/>
    </xf>
    <xf numFmtId="166" fontId="12" fillId="0" borderId="3" xfId="0" applyNumberFormat="1" applyFont="1" applyBorder="1" applyAlignment="1">
      <alignment horizontal="center" vertical="top"/>
    </xf>
    <xf numFmtId="166" fontId="12" fillId="0" borderId="4" xfId="0" applyNumberFormat="1" applyFont="1" applyBorder="1" applyAlignment="1">
      <alignment horizontal="center" vertical="top"/>
    </xf>
    <xf numFmtId="0" fontId="0" fillId="0" borderId="0" xfId="0" applyAlignment="1">
      <alignment horizontal="left" wrapText="1"/>
    </xf>
    <xf numFmtId="0" fontId="17" fillId="0" borderId="0" xfId="0" applyFont="1" applyAlignment="1">
      <alignment horizontal="center"/>
    </xf>
    <xf numFmtId="0" fontId="18" fillId="0" borderId="0" xfId="0" applyFont="1"/>
    <xf numFmtId="0" fontId="17" fillId="0" borderId="0" xfId="0" applyFont="1" applyAlignment="1">
      <alignment horizontal="center"/>
    </xf>
    <xf numFmtId="164" fontId="18" fillId="0" borderId="0" xfId="0" applyNumberFormat="1" applyFont="1"/>
    <xf numFmtId="0" fontId="20" fillId="0" borderId="0" xfId="0" applyFont="1" applyAlignment="1">
      <alignment horizontal="center"/>
    </xf>
    <xf numFmtId="164" fontId="19" fillId="0" borderId="0" xfId="0" applyNumberFormat="1" applyFont="1"/>
    <xf numFmtId="0" fontId="19" fillId="0" borderId="0" xfId="0" applyFont="1"/>
    <xf numFmtId="0" fontId="19" fillId="0" borderId="0" xfId="0" applyFont="1" applyAlignment="1">
      <alignment horizontal="left"/>
    </xf>
    <xf numFmtId="49" fontId="19" fillId="0" borderId="0" xfId="0" applyNumberFormat="1" applyFont="1"/>
    <xf numFmtId="0" fontId="21" fillId="0" borderId="0" xfId="0" applyFont="1"/>
    <xf numFmtId="49" fontId="0" fillId="0" borderId="0" xfId="0" applyNumberFormat="1" applyFont="1" applyAlignment="1">
      <alignment horizontal="right"/>
    </xf>
    <xf numFmtId="164" fontId="0" fillId="0" borderId="0" xfId="0" applyNumberFormat="1" applyFont="1"/>
    <xf numFmtId="0" fontId="0" fillId="4" borderId="0" xfId="0" applyFont="1" applyFill="1" applyAlignment="1">
      <alignment wrapText="1"/>
    </xf>
    <xf numFmtId="0" fontId="0" fillId="2" borderId="0" xfId="0" applyFont="1" applyFill="1" applyAlignment="1">
      <alignment wrapText="1"/>
    </xf>
    <xf numFmtId="164" fontId="0" fillId="2" borderId="0" xfId="0" applyNumberFormat="1" applyFont="1" applyFill="1" applyAlignment="1">
      <alignment wrapText="1"/>
    </xf>
    <xf numFmtId="0" fontId="20" fillId="0" borderId="1" xfId="0" applyFont="1" applyBorder="1" applyAlignment="1">
      <alignment wrapText="1"/>
    </xf>
    <xf numFmtId="49" fontId="20" fillId="2" borderId="1" xfId="0" applyNumberFormat="1" applyFont="1" applyFill="1" applyBorder="1" applyAlignment="1">
      <alignment horizontal="right" wrapText="1"/>
    </xf>
    <xf numFmtId="0" fontId="20" fillId="2" borderId="1" xfId="0" applyFont="1" applyFill="1" applyBorder="1" applyAlignment="1">
      <alignment wrapText="1"/>
    </xf>
    <xf numFmtId="0" fontId="20" fillId="2" borderId="1" xfId="0" applyFont="1" applyFill="1" applyBorder="1" applyAlignment="1">
      <alignment horizontal="right" wrapText="1"/>
    </xf>
    <xf numFmtId="164" fontId="20" fillId="2" borderId="1" xfId="0" applyNumberFormat="1" applyFont="1" applyFill="1" applyBorder="1" applyAlignment="1">
      <alignment horizontal="right" wrapText="1"/>
    </xf>
    <xf numFmtId="164" fontId="20" fillId="2" borderId="2" xfId="0" applyNumberFormat="1" applyFont="1" applyFill="1" applyBorder="1" applyAlignment="1">
      <alignment wrapText="1"/>
    </xf>
    <xf numFmtId="2" fontId="0" fillId="2" borderId="1" xfId="0" applyNumberFormat="1" applyFont="1" applyFill="1" applyBorder="1"/>
    <xf numFmtId="0" fontId="0" fillId="2" borderId="1" xfId="0" applyFont="1" applyFill="1" applyBorder="1"/>
    <xf numFmtId="0" fontId="20" fillId="0" borderId="1" xfId="0" applyFont="1" applyBorder="1"/>
    <xf numFmtId="16" fontId="20" fillId="2" borderId="1" xfId="0" applyNumberFormat="1" applyFont="1" applyFill="1" applyBorder="1"/>
    <xf numFmtId="49" fontId="0" fillId="2" borderId="0" xfId="0" applyNumberFormat="1" applyFont="1" applyFill="1" applyAlignment="1">
      <alignment horizontal="right"/>
    </xf>
    <xf numFmtId="0" fontId="0" fillId="2" borderId="0" xfId="0" applyFont="1" applyFill="1"/>
    <xf numFmtId="164" fontId="0" fillId="2" borderId="0" xfId="0" applyNumberFormat="1" applyFont="1" applyFill="1"/>
    <xf numFmtId="0" fontId="20" fillId="3" borderId="1" xfId="0" applyFont="1" applyFill="1" applyBorder="1"/>
    <xf numFmtId="49" fontId="20" fillId="2" borderId="1" xfId="0" applyNumberFormat="1" applyFont="1" applyFill="1" applyBorder="1" applyAlignment="1" applyProtection="1">
      <alignment horizontal="right"/>
      <protection locked="0"/>
    </xf>
    <xf numFmtId="0" fontId="20" fillId="2" borderId="1" xfId="0" applyFont="1" applyFill="1" applyBorder="1"/>
    <xf numFmtId="164" fontId="20" fillId="2" borderId="1" xfId="0" applyNumberFormat="1" applyFont="1" applyFill="1" applyBorder="1"/>
    <xf numFmtId="2" fontId="20" fillId="2" borderId="1" xfId="0" applyNumberFormat="1" applyFont="1" applyFill="1" applyBorder="1"/>
    <xf numFmtId="164" fontId="20" fillId="3" borderId="1" xfId="0" applyNumberFormat="1" applyFont="1" applyFill="1" applyBorder="1"/>
    <xf numFmtId="0" fontId="20" fillId="0" borderId="0" xfId="0" applyFont="1" applyBorder="1"/>
    <xf numFmtId="49" fontId="20" fillId="2" borderId="0" xfId="0" applyNumberFormat="1" applyFont="1" applyFill="1" applyBorder="1" applyAlignment="1" applyProtection="1">
      <alignment horizontal="right"/>
      <protection locked="0"/>
    </xf>
    <xf numFmtId="0" fontId="20" fillId="2" borderId="0" xfId="0" applyFont="1" applyFill="1" applyBorder="1"/>
    <xf numFmtId="164" fontId="20" fillId="2" borderId="0" xfId="0" applyNumberFormat="1" applyFont="1" applyFill="1" applyBorder="1"/>
    <xf numFmtId="2" fontId="20" fillId="2" borderId="0" xfId="0" applyNumberFormat="1" applyFont="1" applyFill="1" applyBorder="1"/>
    <xf numFmtId="49" fontId="22" fillId="2" borderId="0" xfId="0" applyNumberFormat="1" applyFont="1" applyFill="1" applyAlignment="1" applyProtection="1">
      <alignment horizontal="right"/>
      <protection locked="0"/>
    </xf>
    <xf numFmtId="0" fontId="22" fillId="2" borderId="0" xfId="0" applyFont="1" applyFill="1"/>
    <xf numFmtId="164" fontId="22" fillId="2" borderId="0" xfId="0" applyNumberFormat="1" applyFont="1" applyFill="1"/>
    <xf numFmtId="0" fontId="23" fillId="0" borderId="1" xfId="0" applyFont="1" applyBorder="1" applyAlignment="1">
      <alignment wrapText="1"/>
    </xf>
    <xf numFmtId="0" fontId="20" fillId="2" borderId="1" xfId="0" applyFont="1" applyFill="1" applyBorder="1" applyAlignment="1" applyProtection="1">
      <alignment wrapText="1"/>
      <protection locked="0"/>
    </xf>
    <xf numFmtId="164" fontId="20" fillId="2" borderId="1" xfId="0" applyNumberFormat="1" applyFont="1" applyFill="1" applyBorder="1" applyAlignment="1">
      <alignment wrapText="1"/>
    </xf>
    <xf numFmtId="0" fontId="20" fillId="0" borderId="0" xfId="0" applyFont="1"/>
    <xf numFmtId="49" fontId="20" fillId="2" borderId="0" xfId="0" applyNumberFormat="1" applyFont="1" applyFill="1" applyAlignment="1" applyProtection="1">
      <alignment horizontal="right"/>
      <protection locked="0"/>
    </xf>
    <xf numFmtId="0" fontId="20" fillId="2" borderId="0" xfId="0" applyFont="1" applyFill="1"/>
    <xf numFmtId="164" fontId="20" fillId="2" borderId="0" xfId="0" applyNumberFormat="1" applyFont="1" applyFill="1"/>
    <xf numFmtId="165" fontId="24" fillId="2" borderId="0" xfId="0" applyNumberFormat="1" applyFont="1" applyFill="1"/>
    <xf numFmtId="0" fontId="25" fillId="0" borderId="1" xfId="0" applyFont="1" applyBorder="1" applyAlignment="1">
      <alignment wrapText="1"/>
    </xf>
    <xf numFmtId="8" fontId="0" fillId="2" borderId="1" xfId="0" applyNumberFormat="1" applyFont="1" applyFill="1" applyBorder="1" applyProtection="1">
      <protection locked="0"/>
    </xf>
    <xf numFmtId="165" fontId="0" fillId="2" borderId="1" xfId="0" applyNumberFormat="1" applyFont="1" applyFill="1" applyBorder="1"/>
    <xf numFmtId="165" fontId="0" fillId="2" borderId="1" xfId="0" applyNumberFormat="1" applyFont="1" applyFill="1" applyBorder="1" applyAlignment="1">
      <alignment horizontal="right"/>
    </xf>
    <xf numFmtId="165" fontId="0" fillId="2" borderId="0" xfId="0" applyNumberFormat="1" applyFont="1" applyFill="1"/>
    <xf numFmtId="0" fontId="20" fillId="3" borderId="1" xfId="0" applyFont="1" applyFill="1" applyBorder="1" applyAlignment="1">
      <alignment wrapText="1"/>
    </xf>
    <xf numFmtId="49" fontId="20" fillId="2" borderId="1" xfId="0" applyNumberFormat="1" applyFont="1" applyFill="1" applyBorder="1" applyAlignment="1" applyProtection="1">
      <alignment horizontal="right" wrapText="1"/>
      <protection locked="0"/>
    </xf>
    <xf numFmtId="164" fontId="20" fillId="3" borderId="1" xfId="0" applyNumberFormat="1" applyFont="1" applyFill="1" applyBorder="1" applyAlignment="1">
      <alignment wrapText="1"/>
    </xf>
    <xf numFmtId="165" fontId="20" fillId="3" borderId="1" xfId="0" applyNumberFormat="1" applyFont="1" applyFill="1" applyBorder="1" applyAlignment="1">
      <alignment wrapText="1"/>
    </xf>
    <xf numFmtId="0" fontId="26" fillId="2" borderId="0" xfId="0" applyFont="1" applyFill="1"/>
    <xf numFmtId="165" fontId="20" fillId="2" borderId="1" xfId="0" applyNumberFormat="1" applyFont="1" applyFill="1" applyBorder="1" applyAlignment="1">
      <alignment horizontal="right"/>
    </xf>
    <xf numFmtId="0" fontId="20" fillId="2" borderId="0" xfId="0" applyFont="1" applyFill="1" applyAlignment="1">
      <alignment wrapText="1"/>
    </xf>
    <xf numFmtId="49" fontId="0" fillId="2" borderId="1" xfId="0" applyNumberFormat="1" applyFont="1" applyFill="1" applyBorder="1" applyAlignment="1">
      <alignment horizontal="right"/>
    </xf>
    <xf numFmtId="49" fontId="0" fillId="2" borderId="2" xfId="0" applyNumberFormat="1" applyFont="1" applyFill="1" applyBorder="1" applyAlignment="1">
      <alignment horizontal="center"/>
    </xf>
    <xf numFmtId="49" fontId="0" fillId="2" borderId="4" xfId="0" applyNumberFormat="1" applyFont="1" applyFill="1" applyBorder="1" applyAlignment="1">
      <alignment horizontal="center"/>
    </xf>
    <xf numFmtId="0" fontId="0" fillId="0" borderId="1" xfId="0" applyFont="1" applyBorder="1" applyAlignment="1">
      <alignment wrapText="1"/>
    </xf>
    <xf numFmtId="164" fontId="0" fillId="2" borderId="1" xfId="0" applyNumberFormat="1" applyFont="1" applyFill="1" applyBorder="1" applyAlignment="1">
      <alignment wrapText="1"/>
    </xf>
    <xf numFmtId="8" fontId="20" fillId="3" borderId="1" xfId="0" applyNumberFormat="1" applyFont="1" applyFill="1" applyBorder="1"/>
    <xf numFmtId="8" fontId="0" fillId="2" borderId="0" xfId="0" applyNumberFormat="1" applyFont="1" applyFill="1"/>
    <xf numFmtId="0" fontId="23" fillId="0" borderId="1" xfId="0" applyFont="1" applyBorder="1"/>
    <xf numFmtId="165" fontId="20" fillId="2" borderId="1" xfId="0" applyNumberFormat="1" applyFont="1" applyFill="1" applyBorder="1" applyAlignment="1">
      <alignment horizontal="center"/>
    </xf>
    <xf numFmtId="165" fontId="20" fillId="2" borderId="1" xfId="0" applyNumberFormat="1" applyFont="1" applyFill="1" applyBorder="1" applyAlignment="1">
      <alignment horizontal="left"/>
    </xf>
    <xf numFmtId="49" fontId="0" fillId="0" borderId="1" xfId="0" applyNumberFormat="1" applyFont="1" applyBorder="1" applyAlignment="1">
      <alignment horizontal="right"/>
    </xf>
    <xf numFmtId="164" fontId="0" fillId="0" borderId="1" xfId="0" applyNumberFormat="1" applyFont="1" applyBorder="1"/>
    <xf numFmtId="8" fontId="20" fillId="0" borderId="1" xfId="0" applyNumberFormat="1" applyFont="1" applyBorder="1"/>
    <xf numFmtId="0" fontId="15" fillId="0" borderId="1" xfId="0" applyFont="1" applyBorder="1"/>
    <xf numFmtId="165" fontId="15" fillId="0" borderId="1" xfId="0" applyNumberFormat="1" applyFont="1" applyBorder="1" applyAlignment="1">
      <alignment horizontal="right"/>
    </xf>
    <xf numFmtId="8" fontId="26" fillId="0" borderId="1" xfId="0" applyNumberFormat="1" applyFont="1" applyBorder="1"/>
    <xf numFmtId="0" fontId="0" fillId="0" borderId="0" xfId="0" applyFont="1" applyBorder="1"/>
    <xf numFmtId="165" fontId="0" fillId="0" borderId="0" xfId="0" applyNumberFormat="1" applyFont="1" applyBorder="1" applyAlignment="1">
      <alignment horizontal="right"/>
    </xf>
    <xf numFmtId="164" fontId="0" fillId="0" borderId="0" xfId="0" applyNumberFormat="1" applyFont="1" applyBorder="1"/>
    <xf numFmtId="8" fontId="20" fillId="0" borderId="0" xfId="0" applyNumberFormat="1" applyFont="1"/>
    <xf numFmtId="0" fontId="20" fillId="3" borderId="0" xfId="0" applyFont="1" applyFill="1" applyBorder="1"/>
    <xf numFmtId="165" fontId="20" fillId="3" borderId="0" xfId="0" applyNumberFormat="1" applyFont="1" applyFill="1" applyBorder="1" applyAlignment="1">
      <alignment horizontal="right"/>
    </xf>
    <xf numFmtId="164" fontId="20" fillId="0" borderId="0" xfId="0" applyNumberFormat="1" applyFont="1" applyBorder="1"/>
    <xf numFmtId="8" fontId="20" fillId="3" borderId="0" xfId="0" applyNumberFormat="1" applyFont="1" applyFill="1"/>
    <xf numFmtId="0" fontId="0" fillId="0" borderId="5" xfId="0" applyFont="1" applyBorder="1"/>
    <xf numFmtId="49" fontId="0" fillId="0" borderId="5" xfId="0" applyNumberFormat="1" applyFont="1" applyBorder="1" applyAlignment="1">
      <alignment horizontal="right"/>
    </xf>
    <xf numFmtId="164" fontId="0" fillId="0" borderId="5" xfId="0" applyNumberFormat="1" applyFont="1" applyBorder="1"/>
    <xf numFmtId="0" fontId="17" fillId="0" borderId="0" xfId="0" applyFont="1"/>
    <xf numFmtId="49" fontId="17" fillId="2" borderId="0" xfId="0" applyNumberFormat="1" applyFont="1" applyFill="1" applyAlignment="1" applyProtection="1">
      <alignment horizontal="right"/>
      <protection locked="0"/>
    </xf>
    <xf numFmtId="0" fontId="17" fillId="2" borderId="0" xfId="0" applyFont="1" applyFill="1"/>
    <xf numFmtId="164" fontId="17" fillId="2" borderId="0" xfId="0" applyNumberFormat="1" applyFont="1" applyFill="1"/>
    <xf numFmtId="0" fontId="27" fillId="0" borderId="0" xfId="0" applyFont="1"/>
    <xf numFmtId="0" fontId="20" fillId="0" borderId="2" xfId="0" applyFont="1" applyBorder="1" applyAlignment="1">
      <alignment horizontal="center" wrapText="1"/>
    </xf>
    <xf numFmtId="0" fontId="20" fillId="0" borderId="3" xfId="0" applyFont="1" applyBorder="1" applyAlignment="1">
      <alignment horizontal="center" wrapText="1"/>
    </xf>
    <xf numFmtId="0" fontId="20" fillId="0" borderId="4" xfId="0" applyFont="1" applyBorder="1" applyAlignment="1">
      <alignment horizontal="center" wrapText="1"/>
    </xf>
    <xf numFmtId="0" fontId="20" fillId="0" borderId="0" xfId="0" applyFont="1" applyAlignment="1">
      <alignment horizontal="left"/>
    </xf>
    <xf numFmtId="164" fontId="20" fillId="0" borderId="0" xfId="0" applyNumberFormat="1" applyFont="1" applyAlignment="1">
      <alignment horizontal="left"/>
    </xf>
    <xf numFmtId="165" fontId="28" fillId="5" borderId="1" xfId="0" applyNumberFormat="1" applyFont="1" applyFill="1" applyBorder="1"/>
    <xf numFmtId="165" fontId="28" fillId="0" borderId="1" xfId="0" applyNumberFormat="1" applyFont="1" applyBorder="1"/>
    <xf numFmtId="168" fontId="28" fillId="5" borderId="1" xfId="0" applyNumberFormat="1" applyFont="1" applyFill="1" applyBorder="1"/>
    <xf numFmtId="166" fontId="29" fillId="0" borderId="1" xfId="0" applyNumberFormat="1" applyFont="1" applyBorder="1"/>
    <xf numFmtId="2" fontId="29" fillId="0" borderId="1" xfId="0" applyNumberFormat="1" applyFont="1" applyBorder="1"/>
    <xf numFmtId="165" fontId="29" fillId="0" borderId="1" xfId="0" applyNumberFormat="1" applyFont="1" applyBorder="1"/>
    <xf numFmtId="166" fontId="30" fillId="0" borderId="1" xfId="0" applyNumberFormat="1" applyFont="1" applyBorder="1"/>
    <xf numFmtId="2" fontId="30" fillId="0" borderId="1" xfId="0" applyNumberFormat="1" applyFont="1" applyBorder="1"/>
    <xf numFmtId="165" fontId="30" fillId="0" borderId="1" xfId="0" applyNumberFormat="1" applyFont="1" applyBorder="1"/>
    <xf numFmtId="167" fontId="0" fillId="0" borderId="1" xfId="0" applyNumberFormat="1" applyFont="1" applyBorder="1"/>
    <xf numFmtId="0" fontId="0" fillId="5" borderId="1" xfId="0" applyFont="1" applyFill="1" applyBorder="1"/>
    <xf numFmtId="0" fontId="12" fillId="0" borderId="6" xfId="0" applyFont="1" applyBorder="1" applyAlignment="1">
      <alignment horizontal="center"/>
    </xf>
    <xf numFmtId="3" fontId="0" fillId="0" borderId="1" xfId="0" applyNumberFormat="1" applyFont="1" applyBorder="1"/>
    <xf numFmtId="164" fontId="15" fillId="5" borderId="1" xfId="0" applyNumberFormat="1" applyFont="1" applyFill="1" applyBorder="1"/>
    <xf numFmtId="166" fontId="15" fillId="4" borderId="1" xfId="0" applyNumberFormat="1" applyFont="1" applyFill="1" applyBorder="1"/>
    <xf numFmtId="165" fontId="0" fillId="4" borderId="1" xfId="0" applyNumberFormat="1" applyFont="1" applyFill="1" applyBorder="1"/>
    <xf numFmtId="165" fontId="0" fillId="4" borderId="1" xfId="0" applyNumberFormat="1" applyFont="1" applyFill="1" applyBorder="1" applyAlignment="1">
      <alignment horizontal="right"/>
    </xf>
    <xf numFmtId="165" fontId="15" fillId="4" borderId="1" xfId="0" applyNumberFormat="1" applyFont="1" applyFill="1" applyBorder="1"/>
    <xf numFmtId="166" fontId="15" fillId="0" borderId="1" xfId="0" applyNumberFormat="1" applyFont="1" applyFill="1" applyBorder="1"/>
    <xf numFmtId="166" fontId="15" fillId="2" borderId="1" xfId="0" applyNumberFormat="1" applyFont="1" applyFill="1" applyBorder="1"/>
    <xf numFmtId="164" fontId="11" fillId="3" borderId="1" xfId="0" applyNumberFormat="1" applyFont="1" applyFill="1" applyBorder="1"/>
    <xf numFmtId="165" fontId="15" fillId="3" borderId="1" xfId="0" applyNumberFormat="1" applyFont="1" applyFill="1" applyBorder="1"/>
    <xf numFmtId="166" fontId="26" fillId="0" borderId="1" xfId="0" applyNumberFormat="1" applyFont="1" applyBorder="1"/>
    <xf numFmtId="2" fontId="26" fillId="0" borderId="1" xfId="0" applyNumberFormat="1" applyFont="1" applyBorder="1" applyAlignment="1">
      <alignment wrapText="1"/>
    </xf>
    <xf numFmtId="165" fontId="26" fillId="0" borderId="1" xfId="0" applyNumberFormat="1" applyFont="1" applyBorder="1"/>
    <xf numFmtId="0" fontId="26" fillId="0" borderId="1" xfId="0" applyFont="1" applyBorder="1"/>
    <xf numFmtId="0" fontId="26" fillId="0" borderId="1" xfId="0" applyFont="1" applyBorder="1" applyAlignment="1">
      <alignment wrapText="1"/>
    </xf>
    <xf numFmtId="164" fontId="26" fillId="0" borderId="1" xfId="0" applyNumberFormat="1" applyFont="1" applyBorder="1"/>
    <xf numFmtId="165" fontId="26" fillId="0" borderId="1" xfId="0" applyNumberFormat="1" applyFont="1" applyBorder="1" applyAlignment="1">
      <alignment wrapText="1"/>
    </xf>
    <xf numFmtId="2" fontId="0" fillId="0" borderId="1" xfId="0" applyNumberFormat="1" applyFont="1" applyBorder="1"/>
    <xf numFmtId="165" fontId="26" fillId="0" borderId="1" xfId="0" applyNumberFormat="1" applyFont="1" applyBorder="1" applyAlignment="1">
      <alignment horizontal="right"/>
    </xf>
    <xf numFmtId="0" fontId="11" fillId="0" borderId="0" xfId="0" applyFont="1" applyAlignment="1">
      <alignment horizontal="left"/>
    </xf>
    <xf numFmtId="0" fontId="0" fillId="0" borderId="0" xfId="0" applyAlignment="1">
      <alignment horizontal="left"/>
    </xf>
    <xf numFmtId="0" fontId="0" fillId="0" borderId="0" xfId="0" applyFont="1" applyAlignment="1">
      <alignment wrapText="1"/>
    </xf>
    <xf numFmtId="8" fontId="0" fillId="2" borderId="1" xfId="0" applyNumberFormat="1" applyFont="1" applyFill="1" applyBorder="1" applyAlignment="1" applyProtection="1">
      <alignment/>
      <protection locked="0"/>
    </xf>
    <xf numFmtId="8" fontId="0" fillId="2" borderId="1" xfId="0" applyNumberFormat="1" applyFont="1" applyFill="1" applyBorder="1" applyAlignment="1">
      <alignment/>
    </xf>
    <xf numFmtId="2" fontId="0" fillId="2" borderId="1" xfId="0" applyNumberFormat="1" applyFont="1" applyFill="1" applyBorder="1" applyAlignment="1">
      <alignment/>
    </xf>
    <xf numFmtId="0" fontId="0" fillId="0" borderId="0" xfId="0" applyFont="1" applyAlignment="1">
      <alignment/>
    </xf>
    <xf numFmtId="164" fontId="0" fillId="2" borderId="1" xfId="0" applyNumberFormat="1" applyFont="1" applyFill="1" applyBorder="1" applyAlignment="1">
      <alignment/>
    </xf>
    <xf numFmtId="0" fontId="0" fillId="0" borderId="1" xfId="0" applyFont="1" applyBorder="1" applyAlignment="1">
      <alignment/>
    </xf>
    <xf numFmtId="0" fontId="0" fillId="2" borderId="1" xfId="0" applyNumberFormat="1" applyFont="1" applyFill="1" applyBorder="1" applyAlignment="1">
      <alignment/>
    </xf>
    <xf numFmtId="49" fontId="0" fillId="2" borderId="1" xfId="0" applyNumberFormat="1" applyFont="1" applyFill="1" applyBorder="1" applyAlignment="1" applyProtection="1">
      <alignment horizontal="right"/>
      <protection locked="0"/>
    </xf>
    <xf numFmtId="0" fontId="0" fillId="2" borderId="1" xfId="0" applyFont="1" applyFill="1" applyBorder="1" applyAlignment="1">
      <alignment/>
    </xf>
    <xf numFmtId="165" fontId="0" fillId="2" borderId="1" xfId="0" applyNumberFormat="1" applyFont="1" applyFill="1" applyBorder="1" applyAlignment="1">
      <alignment/>
    </xf>
    <xf numFmtId="0" fontId="20" fillId="2" borderId="1" xfId="0" applyFont="1" applyFill="1" applyBorder="1" applyAlignment="1">
      <alignment/>
    </xf>
    <xf numFmtId="164" fontId="20" fillId="2" borderId="1" xfId="0" applyNumberFormat="1" applyFont="1" applyFill="1" applyBorder="1" applyAlignment="1">
      <alignment/>
    </xf>
    <xf numFmtId="0" fontId="0" fillId="0" borderId="7" xfId="0" applyFont="1" applyFill="1" applyBorder="1" applyAlignment="1">
      <alignment/>
    </xf>
    <xf numFmtId="0" fontId="20" fillId="3" borderId="1" xfId="0" applyFont="1" applyFill="1" applyBorder="1" applyAlignment="1">
      <alignment/>
    </xf>
    <xf numFmtId="165" fontId="26" fillId="3" borderId="1" xfId="0" applyNumberFormat="1" applyFont="1" applyFill="1" applyBorder="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41"/>
  <sheetViews>
    <sheetView tabSelected="1" workbookViewId="0" topLeftCell="A97">
      <selection activeCell="C119" sqref="C119"/>
    </sheetView>
  </sheetViews>
  <sheetFormatPr defaultColWidth="9.140625" defaultRowHeight="15"/>
  <cols>
    <col min="1" max="1" width="20.00390625" style="4" customWidth="1"/>
    <col min="2" max="2" width="12.8515625" style="62" customWidth="1"/>
    <col min="3" max="3" width="14.00390625" style="4" customWidth="1"/>
    <col min="4" max="4" width="20.00390625" style="4" customWidth="1"/>
    <col min="5" max="6" width="16.140625" style="63" customWidth="1"/>
    <col min="7" max="7" width="15.421875" style="63" customWidth="1"/>
    <col min="8" max="8" width="11.421875" style="4" customWidth="1"/>
  </cols>
  <sheetData>
    <row r="1" spans="1:8" s="3" customFormat="1" ht="43.5" customHeight="1">
      <c r="A1" s="52" t="s">
        <v>132</v>
      </c>
      <c r="B1" s="52"/>
      <c r="C1" s="52"/>
      <c r="D1" s="52"/>
      <c r="E1" s="52"/>
      <c r="F1" s="52"/>
      <c r="G1" s="52"/>
      <c r="H1" s="53"/>
    </row>
    <row r="2" spans="1:8" s="3" customFormat="1" ht="28.5">
      <c r="A2" s="54"/>
      <c r="B2" s="54"/>
      <c r="C2" s="54"/>
      <c r="D2" s="54"/>
      <c r="E2" s="54"/>
      <c r="F2" s="54"/>
      <c r="G2" s="55"/>
      <c r="H2" s="53"/>
    </row>
    <row r="3" spans="1:8" s="12" customFormat="1" ht="15">
      <c r="A3" s="149" t="s">
        <v>40</v>
      </c>
      <c r="B3" s="59"/>
      <c r="C3" s="149"/>
      <c r="D3" s="149"/>
      <c r="E3" s="149"/>
      <c r="F3" s="149" t="s">
        <v>134</v>
      </c>
      <c r="G3" s="57"/>
      <c r="H3" s="58" t="s">
        <v>1</v>
      </c>
    </row>
    <row r="4" spans="1:8" s="12" customFormat="1" ht="15">
      <c r="A4" s="149" t="s">
        <v>41</v>
      </c>
      <c r="B4" s="59" t="s">
        <v>1</v>
      </c>
      <c r="C4" s="149"/>
      <c r="D4" s="149"/>
      <c r="E4" s="149"/>
      <c r="F4" s="150" t="s">
        <v>42</v>
      </c>
      <c r="G4" s="58"/>
      <c r="H4" s="58" t="s">
        <v>1</v>
      </c>
    </row>
    <row r="5" spans="1:8" s="12" customFormat="1" ht="15">
      <c r="A5" s="149" t="s">
        <v>43</v>
      </c>
      <c r="B5" s="59" t="s">
        <v>1</v>
      </c>
      <c r="C5" s="149"/>
      <c r="D5" s="149"/>
      <c r="E5" s="149"/>
      <c r="F5" s="150" t="s">
        <v>44</v>
      </c>
      <c r="G5" s="58"/>
      <c r="H5" s="58" t="s">
        <v>1</v>
      </c>
    </row>
    <row r="6" spans="1:8" s="12" customFormat="1" ht="15">
      <c r="A6" s="149" t="s">
        <v>154</v>
      </c>
      <c r="B6" s="59"/>
      <c r="C6" s="149"/>
      <c r="D6" s="149"/>
      <c r="E6" s="149"/>
      <c r="F6" s="149" t="s">
        <v>135</v>
      </c>
      <c r="G6" s="60"/>
      <c r="H6" s="58"/>
    </row>
    <row r="7" spans="1:8" s="12" customFormat="1" ht="15">
      <c r="A7" s="56"/>
      <c r="B7" s="56"/>
      <c r="C7" s="56"/>
      <c r="D7" s="56"/>
      <c r="E7" s="56"/>
      <c r="F7" s="56"/>
      <c r="G7" s="58"/>
      <c r="H7" s="58"/>
    </row>
    <row r="8" ht="23.25">
      <c r="A8" s="61" t="s">
        <v>8</v>
      </c>
    </row>
    <row r="9" spans="1:8" s="184" customFormat="1" ht="30">
      <c r="A9" s="64" t="s">
        <v>16</v>
      </c>
      <c r="B9" s="33">
        <v>0</v>
      </c>
      <c r="C9" s="65" t="s">
        <v>12</v>
      </c>
      <c r="D9" s="65" t="s">
        <v>1</v>
      </c>
      <c r="E9" s="66"/>
      <c r="F9" s="66"/>
      <c r="G9" s="66"/>
      <c r="H9" s="65"/>
    </row>
    <row r="10" spans="1:8" s="7" customFormat="1" ht="27.75" customHeight="1">
      <c r="A10" s="67"/>
      <c r="B10" s="68" t="s">
        <v>2</v>
      </c>
      <c r="C10" s="69"/>
      <c r="D10" s="70" t="s">
        <v>36</v>
      </c>
      <c r="E10" s="71" t="s">
        <v>3</v>
      </c>
      <c r="F10" s="72" t="s">
        <v>34</v>
      </c>
      <c r="G10" s="70" t="s">
        <v>35</v>
      </c>
      <c r="H10" s="69" t="s">
        <v>0</v>
      </c>
    </row>
    <row r="11" spans="1:8" s="7" customFormat="1" ht="15" hidden="1">
      <c r="A11" s="67"/>
      <c r="B11" s="25" t="s">
        <v>45</v>
      </c>
      <c r="C11" s="69"/>
      <c r="D11" s="27">
        <v>0</v>
      </c>
      <c r="E11" s="73">
        <v>0</v>
      </c>
      <c r="F11" s="27">
        <f>SUM(E11/2035)</f>
        <v>0</v>
      </c>
      <c r="G11" s="27">
        <v>0</v>
      </c>
      <c r="H11" s="74">
        <v>0</v>
      </c>
    </row>
    <row r="12" spans="1:8" s="7" customFormat="1" ht="15" hidden="1">
      <c r="A12" s="67"/>
      <c r="B12" s="25" t="s">
        <v>46</v>
      </c>
      <c r="C12" s="69"/>
      <c r="D12" s="27">
        <v>0</v>
      </c>
      <c r="E12" s="73">
        <v>0</v>
      </c>
      <c r="F12" s="27">
        <f>SUM(E12/2035)</f>
        <v>0</v>
      </c>
      <c r="G12" s="27">
        <f>SUM(D12+F12)</f>
        <v>0</v>
      </c>
      <c r="H12" s="74">
        <v>0</v>
      </c>
    </row>
    <row r="13" spans="1:8" s="7" customFormat="1" ht="15" hidden="1">
      <c r="A13" s="67"/>
      <c r="B13" s="25" t="s">
        <v>47</v>
      </c>
      <c r="C13" s="69"/>
      <c r="D13" s="27">
        <v>0</v>
      </c>
      <c r="E13" s="73">
        <v>0</v>
      </c>
      <c r="F13" s="27">
        <f>SUM(E13/2035)</f>
        <v>0</v>
      </c>
      <c r="G13" s="27">
        <f>SUM(D13+F13)</f>
        <v>0</v>
      </c>
      <c r="H13" s="74">
        <v>0</v>
      </c>
    </row>
    <row r="14" spans="2:10" s="4" customFormat="1" ht="15" hidden="1">
      <c r="B14" s="25" t="s">
        <v>48</v>
      </c>
      <c r="C14" s="74"/>
      <c r="D14" s="27">
        <v>0</v>
      </c>
      <c r="E14" s="73">
        <v>0</v>
      </c>
      <c r="F14" s="27">
        <f aca="true" t="shared" si="0" ref="F14:F38">SUM(E14/2035)</f>
        <v>0</v>
      </c>
      <c r="G14" s="27">
        <f>SUM(D14+F14)</f>
        <v>0</v>
      </c>
      <c r="H14" s="74">
        <v>0</v>
      </c>
      <c r="J14" s="7"/>
    </row>
    <row r="15" spans="1:10" s="4" customFormat="1" ht="15">
      <c r="A15" s="5"/>
      <c r="B15" s="25" t="s">
        <v>49</v>
      </c>
      <c r="C15" s="74"/>
      <c r="D15" s="27">
        <v>0</v>
      </c>
      <c r="E15" s="73">
        <v>0</v>
      </c>
      <c r="F15" s="27">
        <f t="shared" si="0"/>
        <v>0</v>
      </c>
      <c r="G15" s="27">
        <f aca="true" t="shared" si="1" ref="G15:G38">SUM(D15+F15)</f>
        <v>0</v>
      </c>
      <c r="H15" s="74"/>
      <c r="J15" s="7"/>
    </row>
    <row r="16" spans="1:10" s="4" customFormat="1" ht="15">
      <c r="A16" s="5"/>
      <c r="B16" s="25" t="s">
        <v>50</v>
      </c>
      <c r="C16" s="74"/>
      <c r="D16" s="27">
        <v>0</v>
      </c>
      <c r="E16" s="73">
        <v>0</v>
      </c>
      <c r="F16" s="27">
        <f t="shared" si="0"/>
        <v>0</v>
      </c>
      <c r="G16" s="27">
        <f t="shared" si="1"/>
        <v>0</v>
      </c>
      <c r="H16" s="74"/>
      <c r="J16" s="7"/>
    </row>
    <row r="17" spans="1:10" s="4" customFormat="1" ht="15">
      <c r="A17" s="5"/>
      <c r="B17" s="25" t="s">
        <v>51</v>
      </c>
      <c r="C17" s="26"/>
      <c r="D17" s="27">
        <v>0</v>
      </c>
      <c r="E17" s="73">
        <v>0</v>
      </c>
      <c r="F17" s="27">
        <f t="shared" si="0"/>
        <v>0</v>
      </c>
      <c r="G17" s="27">
        <f t="shared" si="1"/>
        <v>0</v>
      </c>
      <c r="H17" s="74"/>
      <c r="J17" s="7"/>
    </row>
    <row r="18" spans="1:10" s="4" customFormat="1" ht="15">
      <c r="A18" s="5"/>
      <c r="B18" s="25" t="s">
        <v>52</v>
      </c>
      <c r="C18" s="26"/>
      <c r="D18" s="27">
        <v>0</v>
      </c>
      <c r="E18" s="73">
        <v>0</v>
      </c>
      <c r="F18" s="27">
        <f t="shared" si="0"/>
        <v>0</v>
      </c>
      <c r="G18" s="27">
        <f t="shared" si="1"/>
        <v>0</v>
      </c>
      <c r="H18" s="74"/>
      <c r="J18" s="7"/>
    </row>
    <row r="19" spans="1:10" s="1" customFormat="1" ht="15">
      <c r="A19" s="75" t="s">
        <v>1</v>
      </c>
      <c r="B19" s="25" t="s">
        <v>53</v>
      </c>
      <c r="C19" s="76"/>
      <c r="D19" s="27">
        <v>0</v>
      </c>
      <c r="E19" s="73">
        <v>0</v>
      </c>
      <c r="F19" s="27">
        <f t="shared" si="0"/>
        <v>0</v>
      </c>
      <c r="G19" s="27">
        <f t="shared" si="1"/>
        <v>0</v>
      </c>
      <c r="H19" s="74"/>
      <c r="J19" s="7"/>
    </row>
    <row r="20" spans="1:10" s="4" customFormat="1" ht="15">
      <c r="A20" s="5"/>
      <c r="B20" s="25" t="s">
        <v>54</v>
      </c>
      <c r="C20" s="26"/>
      <c r="D20" s="27">
        <v>0</v>
      </c>
      <c r="E20" s="73">
        <v>0</v>
      </c>
      <c r="F20" s="27">
        <f t="shared" si="0"/>
        <v>0</v>
      </c>
      <c r="G20" s="27">
        <f t="shared" si="1"/>
        <v>0</v>
      </c>
      <c r="H20" s="74"/>
      <c r="J20" s="7"/>
    </row>
    <row r="21" spans="1:10" s="4" customFormat="1" ht="15">
      <c r="A21" s="5"/>
      <c r="B21" s="25" t="s">
        <v>55</v>
      </c>
      <c r="C21" s="26"/>
      <c r="D21" s="27">
        <v>0</v>
      </c>
      <c r="E21" s="73">
        <v>0</v>
      </c>
      <c r="F21" s="27">
        <f t="shared" si="0"/>
        <v>0</v>
      </c>
      <c r="G21" s="27">
        <f t="shared" si="1"/>
        <v>0</v>
      </c>
      <c r="H21" s="74"/>
      <c r="J21" s="7"/>
    </row>
    <row r="22" spans="1:10" s="4" customFormat="1" ht="15">
      <c r="A22" s="5"/>
      <c r="B22" s="25" t="s">
        <v>56</v>
      </c>
      <c r="C22" s="26"/>
      <c r="D22" s="27">
        <v>0</v>
      </c>
      <c r="E22" s="73">
        <v>0</v>
      </c>
      <c r="F22" s="27">
        <f t="shared" si="0"/>
        <v>0</v>
      </c>
      <c r="G22" s="27">
        <f t="shared" si="1"/>
        <v>0</v>
      </c>
      <c r="H22" s="74"/>
      <c r="J22" s="7"/>
    </row>
    <row r="23" spans="1:10" s="4" customFormat="1" ht="15">
      <c r="A23" s="5"/>
      <c r="B23" s="25" t="s">
        <v>131</v>
      </c>
      <c r="C23" s="26"/>
      <c r="D23" s="27">
        <v>0</v>
      </c>
      <c r="E23" s="73">
        <v>0</v>
      </c>
      <c r="F23" s="27">
        <f t="shared" si="0"/>
        <v>0</v>
      </c>
      <c r="G23" s="27">
        <f t="shared" si="1"/>
        <v>0</v>
      </c>
      <c r="H23" s="74"/>
      <c r="J23" s="7"/>
    </row>
    <row r="24" spans="1:10" s="4" customFormat="1" ht="15">
      <c r="A24" s="5"/>
      <c r="B24" s="25" t="s">
        <v>58</v>
      </c>
      <c r="C24" s="26"/>
      <c r="D24" s="27">
        <v>0</v>
      </c>
      <c r="E24" s="73">
        <v>0</v>
      </c>
      <c r="F24" s="27">
        <f t="shared" si="0"/>
        <v>0</v>
      </c>
      <c r="G24" s="27">
        <f t="shared" si="1"/>
        <v>0</v>
      </c>
      <c r="H24" s="74"/>
      <c r="J24" s="7"/>
    </row>
    <row r="25" spans="1:10" s="4" customFormat="1" ht="15">
      <c r="A25" s="5"/>
      <c r="B25" s="25" t="s">
        <v>59</v>
      </c>
      <c r="C25" s="26"/>
      <c r="D25" s="27">
        <v>0</v>
      </c>
      <c r="E25" s="73">
        <v>0</v>
      </c>
      <c r="F25" s="27">
        <f t="shared" si="0"/>
        <v>0</v>
      </c>
      <c r="G25" s="27">
        <f t="shared" si="1"/>
        <v>0</v>
      </c>
      <c r="H25" s="74"/>
      <c r="J25" s="7"/>
    </row>
    <row r="26" spans="1:10" s="4" customFormat="1" ht="15">
      <c r="A26" s="5"/>
      <c r="B26" s="25" t="s">
        <v>60</v>
      </c>
      <c r="C26" s="26"/>
      <c r="D26" s="27">
        <v>0</v>
      </c>
      <c r="E26" s="73">
        <v>0</v>
      </c>
      <c r="F26" s="27">
        <f t="shared" si="0"/>
        <v>0</v>
      </c>
      <c r="G26" s="27">
        <f t="shared" si="1"/>
        <v>0</v>
      </c>
      <c r="H26" s="74"/>
      <c r="J26" s="7"/>
    </row>
    <row r="27" spans="1:10" s="4" customFormat="1" ht="15">
      <c r="A27" s="5"/>
      <c r="B27" s="25" t="s">
        <v>61</v>
      </c>
      <c r="C27" s="26"/>
      <c r="D27" s="27">
        <v>0</v>
      </c>
      <c r="E27" s="73">
        <v>0</v>
      </c>
      <c r="F27" s="27">
        <f t="shared" si="0"/>
        <v>0</v>
      </c>
      <c r="G27" s="27">
        <f t="shared" si="1"/>
        <v>0</v>
      </c>
      <c r="H27" s="74"/>
      <c r="J27" s="7"/>
    </row>
    <row r="28" spans="1:10" s="4" customFormat="1" ht="15">
      <c r="A28" s="5"/>
      <c r="B28" s="25" t="s">
        <v>62</v>
      </c>
      <c r="C28" s="26"/>
      <c r="D28" s="27">
        <v>0</v>
      </c>
      <c r="E28" s="73">
        <v>0</v>
      </c>
      <c r="F28" s="27">
        <f t="shared" si="0"/>
        <v>0</v>
      </c>
      <c r="G28" s="27">
        <f t="shared" si="1"/>
        <v>0</v>
      </c>
      <c r="H28" s="74"/>
      <c r="J28" s="7"/>
    </row>
    <row r="29" spans="1:10" s="4" customFormat="1" ht="15">
      <c r="A29" s="5"/>
      <c r="B29" s="25" t="s">
        <v>63</v>
      </c>
      <c r="C29" s="74"/>
      <c r="D29" s="27">
        <v>0</v>
      </c>
      <c r="E29" s="73">
        <v>0</v>
      </c>
      <c r="F29" s="27">
        <f t="shared" si="0"/>
        <v>0</v>
      </c>
      <c r="G29" s="27">
        <f t="shared" si="1"/>
        <v>0</v>
      </c>
      <c r="H29" s="74"/>
      <c r="J29" s="7"/>
    </row>
    <row r="30" spans="1:10" s="4" customFormat="1" ht="15">
      <c r="A30" s="5" t="s">
        <v>1</v>
      </c>
      <c r="B30" s="25" t="s">
        <v>64</v>
      </c>
      <c r="C30" s="26"/>
      <c r="D30" s="27">
        <v>0</v>
      </c>
      <c r="E30" s="73">
        <v>0</v>
      </c>
      <c r="F30" s="27">
        <f t="shared" si="0"/>
        <v>0</v>
      </c>
      <c r="G30" s="27">
        <f t="shared" si="1"/>
        <v>0</v>
      </c>
      <c r="H30" s="74"/>
      <c r="J30" s="7"/>
    </row>
    <row r="31" spans="1:10" s="4" customFormat="1" ht="15">
      <c r="A31" s="5" t="s">
        <v>1</v>
      </c>
      <c r="B31" s="25" t="s">
        <v>65</v>
      </c>
      <c r="C31" s="26"/>
      <c r="D31" s="27">
        <v>0</v>
      </c>
      <c r="E31" s="73">
        <v>0</v>
      </c>
      <c r="F31" s="27">
        <f t="shared" si="0"/>
        <v>0</v>
      </c>
      <c r="G31" s="27">
        <f t="shared" si="1"/>
        <v>0</v>
      </c>
      <c r="H31" s="74"/>
      <c r="I31" s="4" t="s">
        <v>1</v>
      </c>
      <c r="J31" s="7"/>
    </row>
    <row r="32" spans="1:10" s="4" customFormat="1" ht="15">
      <c r="A32" s="5"/>
      <c r="B32" s="25" t="s">
        <v>66</v>
      </c>
      <c r="C32" s="26"/>
      <c r="D32" s="27">
        <v>0</v>
      </c>
      <c r="E32" s="73">
        <v>0</v>
      </c>
      <c r="F32" s="27">
        <f t="shared" si="0"/>
        <v>0</v>
      </c>
      <c r="G32" s="27">
        <f t="shared" si="1"/>
        <v>0</v>
      </c>
      <c r="H32" s="74"/>
      <c r="J32" s="7"/>
    </row>
    <row r="33" spans="1:10" s="4" customFormat="1" ht="15">
      <c r="A33" s="5"/>
      <c r="B33" s="25" t="s">
        <v>67</v>
      </c>
      <c r="C33" s="26"/>
      <c r="D33" s="27">
        <v>0</v>
      </c>
      <c r="E33" s="73">
        <v>0</v>
      </c>
      <c r="F33" s="27">
        <f t="shared" si="0"/>
        <v>0</v>
      </c>
      <c r="G33" s="27">
        <f t="shared" si="1"/>
        <v>0</v>
      </c>
      <c r="H33" s="74"/>
      <c r="J33" s="7"/>
    </row>
    <row r="34" spans="1:10" s="4" customFormat="1" ht="15">
      <c r="A34" s="5"/>
      <c r="B34" s="25" t="s">
        <v>68</v>
      </c>
      <c r="C34" s="26"/>
      <c r="D34" s="27">
        <v>0</v>
      </c>
      <c r="E34" s="73">
        <v>0</v>
      </c>
      <c r="F34" s="27">
        <f t="shared" si="0"/>
        <v>0</v>
      </c>
      <c r="G34" s="27">
        <f t="shared" si="1"/>
        <v>0</v>
      </c>
      <c r="H34" s="74"/>
      <c r="J34" s="7"/>
    </row>
    <row r="35" spans="1:10" s="4" customFormat="1" ht="15">
      <c r="A35" s="5"/>
      <c r="B35" s="25" t="s">
        <v>69</v>
      </c>
      <c r="C35" s="26"/>
      <c r="D35" s="27">
        <v>0</v>
      </c>
      <c r="E35" s="73">
        <v>0</v>
      </c>
      <c r="F35" s="27">
        <f t="shared" si="0"/>
        <v>0</v>
      </c>
      <c r="G35" s="27">
        <f t="shared" si="1"/>
        <v>0</v>
      </c>
      <c r="H35" s="74"/>
      <c r="J35" s="7"/>
    </row>
    <row r="36" spans="1:10" s="4" customFormat="1" ht="15">
      <c r="A36" s="5"/>
      <c r="B36" s="25" t="s">
        <v>70</v>
      </c>
      <c r="C36" s="26"/>
      <c r="D36" s="27">
        <v>0</v>
      </c>
      <c r="E36" s="73">
        <v>0</v>
      </c>
      <c r="F36" s="27">
        <f t="shared" si="0"/>
        <v>0</v>
      </c>
      <c r="G36" s="27">
        <f t="shared" si="1"/>
        <v>0</v>
      </c>
      <c r="H36" s="74"/>
      <c r="J36" s="7"/>
    </row>
    <row r="37" spans="1:10" s="4" customFormat="1" ht="15.75" customHeight="1">
      <c r="A37" s="5"/>
      <c r="B37" s="25" t="s">
        <v>71</v>
      </c>
      <c r="C37" s="26"/>
      <c r="D37" s="27">
        <v>0</v>
      </c>
      <c r="E37" s="73">
        <v>0</v>
      </c>
      <c r="F37" s="27">
        <f t="shared" si="0"/>
        <v>0</v>
      </c>
      <c r="G37" s="27">
        <f t="shared" si="1"/>
        <v>0</v>
      </c>
      <c r="H37" s="74"/>
      <c r="J37" s="7"/>
    </row>
    <row r="38" spans="1:10" s="4" customFormat="1" ht="13.5" customHeight="1">
      <c r="A38" s="5"/>
      <c r="B38" s="25" t="s">
        <v>72</v>
      </c>
      <c r="C38" s="74"/>
      <c r="D38" s="27">
        <v>0</v>
      </c>
      <c r="E38" s="73">
        <v>0</v>
      </c>
      <c r="F38" s="27">
        <f t="shared" si="0"/>
        <v>0</v>
      </c>
      <c r="G38" s="27">
        <f t="shared" si="1"/>
        <v>0</v>
      </c>
      <c r="H38" s="74"/>
      <c r="J38" s="7"/>
    </row>
    <row r="39" spans="1:10" s="4" customFormat="1" ht="13.5" customHeight="1">
      <c r="A39" s="5"/>
      <c r="B39" s="25" t="s">
        <v>73</v>
      </c>
      <c r="C39" s="74"/>
      <c r="D39" s="27">
        <v>0</v>
      </c>
      <c r="E39" s="73">
        <v>0</v>
      </c>
      <c r="F39" s="27">
        <f>SUM(E39/2035)</f>
        <v>0</v>
      </c>
      <c r="G39" s="27">
        <f>SUM(D39+F39)</f>
        <v>0</v>
      </c>
      <c r="H39" s="74"/>
      <c r="J39" s="7"/>
    </row>
    <row r="40" spans="1:10" s="4" customFormat="1" ht="13.5" customHeight="1">
      <c r="A40" s="5"/>
      <c r="B40" s="25" t="s">
        <v>74</v>
      </c>
      <c r="C40" s="74"/>
      <c r="D40" s="27">
        <v>0</v>
      </c>
      <c r="E40" s="73">
        <v>0</v>
      </c>
      <c r="F40" s="27">
        <f>SUM(E40/2035)</f>
        <v>0</v>
      </c>
      <c r="G40" s="27">
        <f>SUM(D40+F40)</f>
        <v>0</v>
      </c>
      <c r="H40" s="74"/>
      <c r="J40" s="7"/>
    </row>
    <row r="41" spans="1:10" s="4" customFormat="1" ht="13.5" customHeight="1">
      <c r="A41" s="5"/>
      <c r="B41" s="25" t="s">
        <v>75</v>
      </c>
      <c r="C41" s="74"/>
      <c r="D41" s="27">
        <v>0</v>
      </c>
      <c r="E41" s="73">
        <v>0</v>
      </c>
      <c r="F41" s="27">
        <f>SUM(E41/2035)</f>
        <v>0</v>
      </c>
      <c r="G41" s="27">
        <f>SUM(D41+F41)</f>
        <v>0</v>
      </c>
      <c r="H41" s="74"/>
      <c r="J41" s="7"/>
    </row>
    <row r="42" spans="1:10" s="4" customFormat="1" ht="13.5" customHeight="1">
      <c r="A42" s="5"/>
      <c r="B42" s="25" t="s">
        <v>76</v>
      </c>
      <c r="C42" s="74"/>
      <c r="D42" s="27">
        <v>0</v>
      </c>
      <c r="E42" s="73">
        <v>0</v>
      </c>
      <c r="F42" s="27">
        <f>SUM(E42/2035)</f>
        <v>0</v>
      </c>
      <c r="G42" s="27">
        <f>SUM(D42+F42)</f>
        <v>0</v>
      </c>
      <c r="H42" s="74"/>
      <c r="J42" s="7"/>
    </row>
    <row r="43" spans="2:8" s="4" customFormat="1" ht="15">
      <c r="B43" s="77"/>
      <c r="C43" s="78"/>
      <c r="D43" s="78"/>
      <c r="E43" s="79"/>
      <c r="F43" s="79"/>
      <c r="G43" s="79"/>
      <c r="H43" s="78"/>
    </row>
    <row r="44" spans="1:8" s="1" customFormat="1" ht="15">
      <c r="A44" s="80" t="s">
        <v>4</v>
      </c>
      <c r="B44" s="81"/>
      <c r="C44" s="82"/>
      <c r="D44" s="83"/>
      <c r="E44" s="84" t="s">
        <v>1</v>
      </c>
      <c r="F44" s="83"/>
      <c r="G44" s="85">
        <f>SUM(G11:G42)</f>
        <v>0</v>
      </c>
      <c r="H44" s="85">
        <f>SUM(H11:H42)</f>
        <v>0</v>
      </c>
    </row>
    <row r="45" spans="1:8" s="1" customFormat="1" ht="15">
      <c r="A45" s="86"/>
      <c r="B45" s="87"/>
      <c r="C45" s="88"/>
      <c r="D45" s="89"/>
      <c r="E45" s="90"/>
      <c r="F45" s="89"/>
      <c r="G45" s="89"/>
      <c r="H45" s="89"/>
    </row>
    <row r="46" spans="1:9" s="2" customFormat="1" ht="24.75" customHeight="1">
      <c r="A46" s="141" t="s">
        <v>24</v>
      </c>
      <c r="B46" s="91"/>
      <c r="C46" s="92"/>
      <c r="D46" s="92"/>
      <c r="E46" s="93"/>
      <c r="F46" s="93"/>
      <c r="G46" s="93"/>
      <c r="H46" s="92"/>
      <c r="I46" s="6"/>
    </row>
    <row r="47" spans="1:8" s="7" customFormat="1" ht="30.75" customHeight="1">
      <c r="A47" s="94" t="s">
        <v>25</v>
      </c>
      <c r="B47" s="68"/>
      <c r="C47" s="95" t="s">
        <v>16</v>
      </c>
      <c r="D47" s="96" t="s">
        <v>17</v>
      </c>
      <c r="E47" s="96"/>
      <c r="F47" s="96"/>
      <c r="G47" s="69" t="s">
        <v>13</v>
      </c>
      <c r="H47" s="96" t="s">
        <v>14</v>
      </c>
    </row>
    <row r="48" spans="1:8" s="7" customFormat="1" ht="11.25" customHeight="1" hidden="1">
      <c r="A48" s="102"/>
      <c r="B48" s="25" t="s">
        <v>45</v>
      </c>
      <c r="C48" s="185">
        <f>B9</f>
        <v>0</v>
      </c>
      <c r="D48" s="186">
        <f aca="true" t="shared" si="2" ref="D48:D80">SUM(C48*G11)</f>
        <v>0</v>
      </c>
      <c r="E48" s="118" t="s">
        <v>1</v>
      </c>
      <c r="F48" s="118" t="s">
        <v>1</v>
      </c>
      <c r="G48" s="28">
        <f aca="true" t="shared" si="3" ref="G48:G79">SUM(H11)</f>
        <v>0</v>
      </c>
      <c r="H48" s="187">
        <f>SUM(D48*G48)*0.0375</f>
        <v>0</v>
      </c>
    </row>
    <row r="49" spans="1:8" s="7" customFormat="1" ht="12.75" customHeight="1" hidden="1">
      <c r="A49" s="102"/>
      <c r="B49" s="25" t="s">
        <v>46</v>
      </c>
      <c r="C49" s="185">
        <f>B9</f>
        <v>0</v>
      </c>
      <c r="D49" s="186">
        <f t="shared" si="2"/>
        <v>0</v>
      </c>
      <c r="E49" s="118"/>
      <c r="F49" s="118"/>
      <c r="G49" s="28">
        <f t="shared" si="3"/>
        <v>0</v>
      </c>
      <c r="H49" s="187">
        <f>SUM(D49*G49)*0.0375</f>
        <v>0</v>
      </c>
    </row>
    <row r="50" spans="1:8" s="7" customFormat="1" ht="11.25" customHeight="1" hidden="1">
      <c r="A50" s="102"/>
      <c r="B50" s="25" t="s">
        <v>47</v>
      </c>
      <c r="C50" s="185">
        <f>B9</f>
        <v>0</v>
      </c>
      <c r="D50" s="186">
        <f t="shared" si="2"/>
        <v>0</v>
      </c>
      <c r="E50" s="118"/>
      <c r="F50" s="118"/>
      <c r="G50" s="28">
        <f t="shared" si="3"/>
        <v>0</v>
      </c>
      <c r="H50" s="187">
        <f>SUM(D50*G50)*0.0375</f>
        <v>0</v>
      </c>
    </row>
    <row r="51" spans="1:8" s="4" customFormat="1" ht="11.25" customHeight="1" hidden="1">
      <c r="A51" s="188"/>
      <c r="B51" s="25" t="s">
        <v>48</v>
      </c>
      <c r="C51" s="185">
        <f>SUM(B9)</f>
        <v>0</v>
      </c>
      <c r="D51" s="186">
        <f t="shared" si="2"/>
        <v>0</v>
      </c>
      <c r="E51" s="189"/>
      <c r="F51" s="189"/>
      <c r="G51" s="28">
        <f t="shared" si="3"/>
        <v>0</v>
      </c>
      <c r="H51" s="187">
        <f>SUM(D51*G51)*0.0375</f>
        <v>0</v>
      </c>
    </row>
    <row r="52" spans="1:8" s="4" customFormat="1" ht="12" customHeight="1">
      <c r="A52" s="190"/>
      <c r="B52" s="25" t="s">
        <v>49</v>
      </c>
      <c r="C52" s="185">
        <f>SUM(B9)</f>
        <v>0</v>
      </c>
      <c r="D52" s="186">
        <f t="shared" si="2"/>
        <v>0</v>
      </c>
      <c r="E52" s="189"/>
      <c r="F52" s="189"/>
      <c r="G52" s="28">
        <f t="shared" si="3"/>
        <v>0</v>
      </c>
      <c r="H52" s="187">
        <f>SUM(D52*G52)*0.0375</f>
        <v>0</v>
      </c>
    </row>
    <row r="53" spans="1:8" s="4" customFormat="1" ht="12" customHeight="1">
      <c r="A53" s="190"/>
      <c r="B53" s="25" t="s">
        <v>50</v>
      </c>
      <c r="C53" s="185">
        <f>SUM(B9)</f>
        <v>0</v>
      </c>
      <c r="D53" s="186">
        <f t="shared" si="2"/>
        <v>0</v>
      </c>
      <c r="E53" s="189"/>
      <c r="F53" s="189"/>
      <c r="G53" s="28">
        <f t="shared" si="3"/>
        <v>0</v>
      </c>
      <c r="H53" s="187">
        <f aca="true" t="shared" si="4" ref="H53:H75">SUM(D53*G53)*0.0375</f>
        <v>0</v>
      </c>
    </row>
    <row r="54" spans="1:8" s="4" customFormat="1" ht="12" customHeight="1">
      <c r="A54" s="190"/>
      <c r="B54" s="25" t="s">
        <v>51</v>
      </c>
      <c r="C54" s="185">
        <f>SUM(B9)</f>
        <v>0</v>
      </c>
      <c r="D54" s="186">
        <f t="shared" si="2"/>
        <v>0</v>
      </c>
      <c r="E54" s="189" t="s">
        <v>1</v>
      </c>
      <c r="F54" s="189"/>
      <c r="G54" s="28">
        <f t="shared" si="3"/>
        <v>0</v>
      </c>
      <c r="H54" s="187">
        <f t="shared" si="4"/>
        <v>0</v>
      </c>
    </row>
    <row r="55" spans="1:8" s="4" customFormat="1" ht="12" customHeight="1">
      <c r="A55" s="190"/>
      <c r="B55" s="25" t="s">
        <v>52</v>
      </c>
      <c r="C55" s="185">
        <f>SUM(B9)</f>
        <v>0</v>
      </c>
      <c r="D55" s="186">
        <f t="shared" si="2"/>
        <v>0</v>
      </c>
      <c r="E55" s="189"/>
      <c r="F55" s="191"/>
      <c r="G55" s="28">
        <f t="shared" si="3"/>
        <v>0</v>
      </c>
      <c r="H55" s="187">
        <f t="shared" si="4"/>
        <v>0</v>
      </c>
    </row>
    <row r="56" spans="1:8" s="4" customFormat="1" ht="12" customHeight="1">
      <c r="A56" s="190"/>
      <c r="B56" s="25" t="s">
        <v>53</v>
      </c>
      <c r="C56" s="185">
        <f>SUM(B9)</f>
        <v>0</v>
      </c>
      <c r="D56" s="186">
        <f t="shared" si="2"/>
        <v>0</v>
      </c>
      <c r="E56" s="189" t="s">
        <v>1</v>
      </c>
      <c r="F56" s="187"/>
      <c r="G56" s="28">
        <f t="shared" si="3"/>
        <v>0</v>
      </c>
      <c r="H56" s="187">
        <f t="shared" si="4"/>
        <v>0</v>
      </c>
    </row>
    <row r="57" spans="1:8" s="4" customFormat="1" ht="12" customHeight="1">
      <c r="A57" s="190"/>
      <c r="B57" s="25" t="s">
        <v>54</v>
      </c>
      <c r="C57" s="185">
        <f>SUM(B9)</f>
        <v>0</v>
      </c>
      <c r="D57" s="186">
        <f t="shared" si="2"/>
        <v>0</v>
      </c>
      <c r="E57" s="189"/>
      <c r="F57" s="187"/>
      <c r="G57" s="28">
        <f t="shared" si="3"/>
        <v>0</v>
      </c>
      <c r="H57" s="187">
        <f t="shared" si="4"/>
        <v>0</v>
      </c>
    </row>
    <row r="58" spans="1:8" s="4" customFormat="1" ht="12" customHeight="1">
      <c r="A58" s="190"/>
      <c r="B58" s="25" t="s">
        <v>55</v>
      </c>
      <c r="C58" s="185">
        <f>SUM(B9)</f>
        <v>0</v>
      </c>
      <c r="D58" s="186">
        <f t="shared" si="2"/>
        <v>0</v>
      </c>
      <c r="E58" s="189"/>
      <c r="F58" s="187"/>
      <c r="G58" s="28">
        <f t="shared" si="3"/>
        <v>0</v>
      </c>
      <c r="H58" s="187">
        <f t="shared" si="4"/>
        <v>0</v>
      </c>
    </row>
    <row r="59" spans="1:8" s="4" customFormat="1" ht="12.75" customHeight="1">
      <c r="A59" s="190"/>
      <c r="B59" s="25" t="s">
        <v>56</v>
      </c>
      <c r="C59" s="185">
        <f>SUM(B9)</f>
        <v>0</v>
      </c>
      <c r="D59" s="186">
        <f t="shared" si="2"/>
        <v>0</v>
      </c>
      <c r="E59" s="189"/>
      <c r="F59" s="187"/>
      <c r="G59" s="28">
        <f t="shared" si="3"/>
        <v>0</v>
      </c>
      <c r="H59" s="187">
        <f t="shared" si="4"/>
        <v>0</v>
      </c>
    </row>
    <row r="60" spans="1:8" s="4" customFormat="1" ht="12.75" customHeight="1">
      <c r="A60" s="190"/>
      <c r="B60" s="25" t="s">
        <v>57</v>
      </c>
      <c r="C60" s="185">
        <f>SUM(B9)</f>
        <v>0</v>
      </c>
      <c r="D60" s="186">
        <f t="shared" si="2"/>
        <v>0</v>
      </c>
      <c r="E60" s="189"/>
      <c r="F60" s="187"/>
      <c r="G60" s="28">
        <f t="shared" si="3"/>
        <v>0</v>
      </c>
      <c r="H60" s="187">
        <f t="shared" si="4"/>
        <v>0</v>
      </c>
    </row>
    <row r="61" spans="1:8" s="4" customFormat="1" ht="12.75" customHeight="1">
      <c r="A61" s="190"/>
      <c r="B61" s="25" t="s">
        <v>58</v>
      </c>
      <c r="C61" s="185">
        <f>SUM(B9)</f>
        <v>0</v>
      </c>
      <c r="D61" s="186">
        <f t="shared" si="2"/>
        <v>0</v>
      </c>
      <c r="E61" s="189"/>
      <c r="F61" s="187"/>
      <c r="G61" s="28">
        <f t="shared" si="3"/>
        <v>0</v>
      </c>
      <c r="H61" s="187">
        <f t="shared" si="4"/>
        <v>0</v>
      </c>
    </row>
    <row r="62" spans="1:8" s="4" customFormat="1" ht="12.75" customHeight="1">
      <c r="A62" s="190"/>
      <c r="B62" s="25" t="s">
        <v>59</v>
      </c>
      <c r="C62" s="185">
        <f>SUM(B9)</f>
        <v>0</v>
      </c>
      <c r="D62" s="186">
        <f t="shared" si="2"/>
        <v>0</v>
      </c>
      <c r="E62" s="189"/>
      <c r="F62" s="189"/>
      <c r="G62" s="28">
        <f t="shared" si="3"/>
        <v>0</v>
      </c>
      <c r="H62" s="187">
        <f t="shared" si="4"/>
        <v>0</v>
      </c>
    </row>
    <row r="63" spans="1:8" s="4" customFormat="1" ht="12.75" customHeight="1">
      <c r="A63" s="190"/>
      <c r="B63" s="25" t="s">
        <v>60</v>
      </c>
      <c r="C63" s="185">
        <f>SUM(B9)</f>
        <v>0</v>
      </c>
      <c r="D63" s="186">
        <f t="shared" si="2"/>
        <v>0</v>
      </c>
      <c r="E63" s="189"/>
      <c r="F63" s="189"/>
      <c r="G63" s="28">
        <f t="shared" si="3"/>
        <v>0</v>
      </c>
      <c r="H63" s="187">
        <f t="shared" si="4"/>
        <v>0</v>
      </c>
    </row>
    <row r="64" spans="1:8" s="4" customFormat="1" ht="12.75" customHeight="1">
      <c r="A64" s="190"/>
      <c r="B64" s="25" t="s">
        <v>61</v>
      </c>
      <c r="C64" s="185">
        <f>SUM(B9)</f>
        <v>0</v>
      </c>
      <c r="D64" s="186">
        <f t="shared" si="2"/>
        <v>0</v>
      </c>
      <c r="E64" s="189"/>
      <c r="F64" s="189"/>
      <c r="G64" s="28">
        <f t="shared" si="3"/>
        <v>0</v>
      </c>
      <c r="H64" s="187">
        <f t="shared" si="4"/>
        <v>0</v>
      </c>
    </row>
    <row r="65" spans="1:8" s="4" customFormat="1" ht="15">
      <c r="A65" s="190"/>
      <c r="B65" s="25" t="s">
        <v>62</v>
      </c>
      <c r="C65" s="185">
        <f>SUM(B9)</f>
        <v>0</v>
      </c>
      <c r="D65" s="186">
        <f t="shared" si="2"/>
        <v>0</v>
      </c>
      <c r="E65" s="189"/>
      <c r="F65" s="189"/>
      <c r="G65" s="28">
        <f t="shared" si="3"/>
        <v>0</v>
      </c>
      <c r="H65" s="187">
        <f t="shared" si="4"/>
        <v>0</v>
      </c>
    </row>
    <row r="66" spans="1:8" s="4" customFormat="1" ht="15">
      <c r="A66" s="190"/>
      <c r="B66" s="25" t="s">
        <v>63</v>
      </c>
      <c r="C66" s="185">
        <f>SUM(B9)</f>
        <v>0</v>
      </c>
      <c r="D66" s="186">
        <f t="shared" si="2"/>
        <v>0</v>
      </c>
      <c r="E66" s="189"/>
      <c r="F66" s="189"/>
      <c r="G66" s="28">
        <f t="shared" si="3"/>
        <v>0</v>
      </c>
      <c r="H66" s="187">
        <f t="shared" si="4"/>
        <v>0</v>
      </c>
    </row>
    <row r="67" spans="1:8" s="4" customFormat="1" ht="15">
      <c r="A67" s="190"/>
      <c r="B67" s="25" t="s">
        <v>64</v>
      </c>
      <c r="C67" s="185">
        <f>SUM(B9)</f>
        <v>0</v>
      </c>
      <c r="D67" s="186">
        <f t="shared" si="2"/>
        <v>0</v>
      </c>
      <c r="E67" s="189"/>
      <c r="F67" s="189"/>
      <c r="G67" s="28">
        <f t="shared" si="3"/>
        <v>0</v>
      </c>
      <c r="H67" s="187">
        <f t="shared" si="4"/>
        <v>0</v>
      </c>
    </row>
    <row r="68" spans="1:8" s="4" customFormat="1" ht="15">
      <c r="A68" s="190"/>
      <c r="B68" s="25" t="s">
        <v>65</v>
      </c>
      <c r="C68" s="185">
        <f>SUM(B9)</f>
        <v>0</v>
      </c>
      <c r="D68" s="186">
        <f t="shared" si="2"/>
        <v>0</v>
      </c>
      <c r="E68" s="189"/>
      <c r="F68" s="189"/>
      <c r="G68" s="28">
        <f t="shared" si="3"/>
        <v>0</v>
      </c>
      <c r="H68" s="187">
        <f t="shared" si="4"/>
        <v>0</v>
      </c>
    </row>
    <row r="69" spans="1:8" s="4" customFormat="1" ht="15">
      <c r="A69" s="190"/>
      <c r="B69" s="25" t="s">
        <v>66</v>
      </c>
      <c r="C69" s="185">
        <f>SUM(B9)</f>
        <v>0</v>
      </c>
      <c r="D69" s="186">
        <f t="shared" si="2"/>
        <v>0</v>
      </c>
      <c r="E69" s="189"/>
      <c r="F69" s="189"/>
      <c r="G69" s="28">
        <f t="shared" si="3"/>
        <v>0</v>
      </c>
      <c r="H69" s="187">
        <f t="shared" si="4"/>
        <v>0</v>
      </c>
    </row>
    <row r="70" spans="1:8" s="4" customFormat="1" ht="15">
      <c r="A70" s="190"/>
      <c r="B70" s="25" t="s">
        <v>67</v>
      </c>
      <c r="C70" s="185">
        <f>SUM(B9)</f>
        <v>0</v>
      </c>
      <c r="D70" s="186">
        <f t="shared" si="2"/>
        <v>0</v>
      </c>
      <c r="E70" s="189"/>
      <c r="F70" s="189"/>
      <c r="G70" s="28">
        <f t="shared" si="3"/>
        <v>0</v>
      </c>
      <c r="H70" s="187">
        <f t="shared" si="4"/>
        <v>0</v>
      </c>
    </row>
    <row r="71" spans="1:8" s="4" customFormat="1" ht="15">
      <c r="A71" s="190"/>
      <c r="B71" s="25" t="s">
        <v>68</v>
      </c>
      <c r="C71" s="185">
        <f>SUM(B9)</f>
        <v>0</v>
      </c>
      <c r="D71" s="186">
        <f t="shared" si="2"/>
        <v>0</v>
      </c>
      <c r="E71" s="189"/>
      <c r="F71" s="189"/>
      <c r="G71" s="28">
        <f t="shared" si="3"/>
        <v>0</v>
      </c>
      <c r="H71" s="187">
        <f t="shared" si="4"/>
        <v>0</v>
      </c>
    </row>
    <row r="72" spans="1:8" s="4" customFormat="1" ht="15">
      <c r="A72" s="190"/>
      <c r="B72" s="25" t="s">
        <v>69</v>
      </c>
      <c r="C72" s="185">
        <f>SUM(B9)</f>
        <v>0</v>
      </c>
      <c r="D72" s="186">
        <f t="shared" si="2"/>
        <v>0</v>
      </c>
      <c r="E72" s="189"/>
      <c r="F72" s="189"/>
      <c r="G72" s="28">
        <f t="shared" si="3"/>
        <v>0</v>
      </c>
      <c r="H72" s="187">
        <f t="shared" si="4"/>
        <v>0</v>
      </c>
    </row>
    <row r="73" spans="1:8" s="4" customFormat="1" ht="12.75" customHeight="1">
      <c r="A73" s="190"/>
      <c r="B73" s="25" t="s">
        <v>70</v>
      </c>
      <c r="C73" s="185">
        <f>SUM(B9)</f>
        <v>0</v>
      </c>
      <c r="D73" s="186">
        <f t="shared" si="2"/>
        <v>0</v>
      </c>
      <c r="E73" s="189"/>
      <c r="F73" s="189"/>
      <c r="G73" s="28">
        <f t="shared" si="3"/>
        <v>0</v>
      </c>
      <c r="H73" s="187">
        <f t="shared" si="4"/>
        <v>0</v>
      </c>
    </row>
    <row r="74" spans="1:8" s="4" customFormat="1" ht="12" customHeight="1">
      <c r="A74" s="190"/>
      <c r="B74" s="25" t="s">
        <v>71</v>
      </c>
      <c r="C74" s="185">
        <f>SUM(B9)</f>
        <v>0</v>
      </c>
      <c r="D74" s="186">
        <f t="shared" si="2"/>
        <v>0</v>
      </c>
      <c r="E74" s="189"/>
      <c r="F74" s="189"/>
      <c r="G74" s="28">
        <f t="shared" si="3"/>
        <v>0</v>
      </c>
      <c r="H74" s="187">
        <f t="shared" si="4"/>
        <v>0</v>
      </c>
    </row>
    <row r="75" spans="1:8" s="4" customFormat="1" ht="12.75" customHeight="1">
      <c r="A75" s="190"/>
      <c r="B75" s="25" t="s">
        <v>72</v>
      </c>
      <c r="C75" s="185">
        <f>SUM(B9)</f>
        <v>0</v>
      </c>
      <c r="D75" s="186">
        <f t="shared" si="2"/>
        <v>0</v>
      </c>
      <c r="E75" s="189"/>
      <c r="F75" s="189"/>
      <c r="G75" s="28">
        <f t="shared" si="3"/>
        <v>0</v>
      </c>
      <c r="H75" s="187">
        <f t="shared" si="4"/>
        <v>0</v>
      </c>
    </row>
    <row r="76" spans="1:8" s="4" customFormat="1" ht="15">
      <c r="A76" s="190"/>
      <c r="B76" s="25" t="s">
        <v>73</v>
      </c>
      <c r="C76" s="185">
        <f>SUM(B9)</f>
        <v>0</v>
      </c>
      <c r="D76" s="186">
        <f t="shared" si="2"/>
        <v>0</v>
      </c>
      <c r="E76" s="189"/>
      <c r="F76" s="189"/>
      <c r="G76" s="28">
        <f t="shared" si="3"/>
        <v>0</v>
      </c>
      <c r="H76" s="187">
        <f>SUM(D76*G76)*0.0375</f>
        <v>0</v>
      </c>
    </row>
    <row r="77" spans="1:8" s="4" customFormat="1" ht="12.75" customHeight="1">
      <c r="A77" s="190"/>
      <c r="B77" s="25" t="s">
        <v>74</v>
      </c>
      <c r="C77" s="185">
        <f>B9</f>
        <v>0</v>
      </c>
      <c r="D77" s="186">
        <f t="shared" si="2"/>
        <v>0</v>
      </c>
      <c r="E77" s="189"/>
      <c r="F77" s="189"/>
      <c r="G77" s="28">
        <f t="shared" si="3"/>
        <v>0</v>
      </c>
      <c r="H77" s="187">
        <f>SUM(D77*G77)*0.0375</f>
        <v>0</v>
      </c>
    </row>
    <row r="78" spans="1:8" s="4" customFormat="1" ht="13.5" customHeight="1">
      <c r="A78" s="190"/>
      <c r="B78" s="25" t="s">
        <v>75</v>
      </c>
      <c r="C78" s="185">
        <f>B9</f>
        <v>0</v>
      </c>
      <c r="D78" s="186">
        <f t="shared" si="2"/>
        <v>0</v>
      </c>
      <c r="E78" s="189"/>
      <c r="F78" s="189"/>
      <c r="G78" s="28">
        <f t="shared" si="3"/>
        <v>0</v>
      </c>
      <c r="H78" s="187">
        <f>SUM(D78*G78)*0.0375</f>
        <v>0</v>
      </c>
    </row>
    <row r="79" spans="1:8" s="4" customFormat="1" ht="15" hidden="1">
      <c r="A79" s="190"/>
      <c r="B79" s="25" t="s">
        <v>76</v>
      </c>
      <c r="C79" s="185">
        <f>B9</f>
        <v>0</v>
      </c>
      <c r="D79" s="186">
        <f t="shared" si="2"/>
        <v>0</v>
      </c>
      <c r="E79" s="189"/>
      <c r="F79" s="189"/>
      <c r="G79" s="28">
        <f t="shared" si="3"/>
        <v>0</v>
      </c>
      <c r="H79" s="187">
        <f>SUM(D79*G79)*0.0375</f>
        <v>0</v>
      </c>
    </row>
    <row r="80" spans="1:8" s="4" customFormat="1" ht="15">
      <c r="A80" s="190"/>
      <c r="B80" s="25" t="s">
        <v>76</v>
      </c>
      <c r="C80" s="185">
        <f>B9</f>
        <v>0</v>
      </c>
      <c r="D80" s="186">
        <f t="shared" si="2"/>
        <v>0</v>
      </c>
      <c r="E80" s="189"/>
      <c r="F80" s="189"/>
      <c r="G80" s="28">
        <f>SUM(H42)</f>
        <v>0</v>
      </c>
      <c r="H80" s="187">
        <f>SUM(D79*G79)*0.0375</f>
        <v>0</v>
      </c>
    </row>
    <row r="81" spans="1:8" s="4" customFormat="1" ht="15">
      <c r="A81" s="190" t="s">
        <v>15</v>
      </c>
      <c r="B81" s="192"/>
      <c r="C81" s="193"/>
      <c r="D81" s="193"/>
      <c r="E81" s="189"/>
      <c r="F81" s="189"/>
      <c r="G81" s="189">
        <f>SUM(G52:G80)</f>
        <v>0</v>
      </c>
      <c r="H81" s="194">
        <f>SUM(H48:H79)</f>
        <v>0</v>
      </c>
    </row>
    <row r="82" spans="1:8" s="1" customFormat="1" ht="24" customHeight="1">
      <c r="A82" s="117"/>
      <c r="B82" s="81"/>
      <c r="C82" s="195"/>
      <c r="D82" s="195"/>
      <c r="E82" s="196"/>
      <c r="F82" s="196"/>
      <c r="G82" s="196"/>
      <c r="H82" s="194"/>
    </row>
    <row r="83" spans="1:9" s="1" customFormat="1" ht="15">
      <c r="A83" s="190"/>
      <c r="B83" s="81"/>
      <c r="C83" s="195"/>
      <c r="D83" s="195"/>
      <c r="E83" s="196"/>
      <c r="F83" s="196"/>
      <c r="G83" s="196"/>
      <c r="H83" s="194"/>
      <c r="I83" s="1" t="s">
        <v>1</v>
      </c>
    </row>
    <row r="84" spans="1:8" s="4" customFormat="1" ht="13.5" customHeight="1">
      <c r="A84" s="197"/>
      <c r="B84" s="77"/>
      <c r="C84" s="78"/>
      <c r="D84" s="78"/>
      <c r="E84" s="79"/>
      <c r="F84" s="79"/>
      <c r="G84" s="79"/>
      <c r="H84" s="78"/>
    </row>
    <row r="85" spans="1:8" s="1" customFormat="1" ht="15">
      <c r="A85" s="198" t="s">
        <v>7</v>
      </c>
      <c r="B85" s="81"/>
      <c r="C85" s="195"/>
      <c r="D85" s="195"/>
      <c r="E85" s="196"/>
      <c r="F85" s="196"/>
      <c r="G85" s="196"/>
      <c r="H85" s="199">
        <f>SUM(H81-H82-H83)</f>
        <v>0</v>
      </c>
    </row>
    <row r="86" spans="1:8" s="1" customFormat="1" ht="15">
      <c r="A86" s="97"/>
      <c r="B86" s="98"/>
      <c r="C86" s="99"/>
      <c r="D86" s="99"/>
      <c r="E86" s="100"/>
      <c r="F86" s="100"/>
      <c r="G86" s="100"/>
      <c r="H86" s="101"/>
    </row>
    <row r="87" spans="1:8" s="7" customFormat="1" ht="48.75" customHeight="1">
      <c r="A87" s="94" t="s">
        <v>21</v>
      </c>
      <c r="B87" s="68"/>
      <c r="C87" s="95" t="s">
        <v>16</v>
      </c>
      <c r="D87" s="96" t="s">
        <v>17</v>
      </c>
      <c r="E87" s="96" t="s">
        <v>18</v>
      </c>
      <c r="F87" s="96" t="s">
        <v>20</v>
      </c>
      <c r="G87" s="69" t="s">
        <v>13</v>
      </c>
      <c r="H87" s="96" t="s">
        <v>19</v>
      </c>
    </row>
    <row r="88" spans="1:8" s="7" customFormat="1" ht="15" hidden="1">
      <c r="A88" s="102"/>
      <c r="B88" s="25" t="s">
        <v>45</v>
      </c>
      <c r="C88" s="103">
        <f>B9</f>
        <v>0</v>
      </c>
      <c r="D88" s="29">
        <f aca="true" t="shared" si="5" ref="D88:D119">SUM(C88*G11)</f>
        <v>0</v>
      </c>
      <c r="E88" s="73">
        <f>230.3*52.18*2</f>
        <v>24034.11</v>
      </c>
      <c r="F88" s="104">
        <f>SUM(D88-E88)</f>
        <v>-24034.11</v>
      </c>
      <c r="G88" s="28">
        <f aca="true" t="shared" si="6" ref="G88:G100">SUM(H11)</f>
        <v>0</v>
      </c>
      <c r="H88" s="105" t="str">
        <f>IF(F88&lt;=0,"0",F88*1/80)</f>
        <v>0</v>
      </c>
    </row>
    <row r="89" spans="1:8" s="7" customFormat="1" ht="15" hidden="1">
      <c r="A89" s="102"/>
      <c r="B89" s="25" t="s">
        <v>46</v>
      </c>
      <c r="C89" s="103">
        <f>B9</f>
        <v>0</v>
      </c>
      <c r="D89" s="29">
        <f t="shared" si="5"/>
        <v>0</v>
      </c>
      <c r="E89" s="73">
        <f>230.3*52.18*2</f>
        <v>24034.11</v>
      </c>
      <c r="F89" s="104">
        <f>SUM(D89-E89)</f>
        <v>-24034.11</v>
      </c>
      <c r="G89" s="28">
        <f t="shared" si="6"/>
        <v>0</v>
      </c>
      <c r="H89" s="105" t="str">
        <f>IF(F89&lt;=0,"0",F89*1/80)</f>
        <v>0</v>
      </c>
    </row>
    <row r="90" spans="1:8" s="7" customFormat="1" ht="15" hidden="1">
      <c r="A90" s="102"/>
      <c r="B90" s="25" t="s">
        <v>47</v>
      </c>
      <c r="C90" s="103">
        <f>B9</f>
        <v>0</v>
      </c>
      <c r="D90" s="29">
        <f t="shared" si="5"/>
        <v>0</v>
      </c>
      <c r="E90" s="73">
        <f>230.3*52.18*2</f>
        <v>24034.11</v>
      </c>
      <c r="F90" s="104">
        <f>SUM(D90-E90)</f>
        <v>-24034.11</v>
      </c>
      <c r="G90" s="28">
        <f t="shared" si="6"/>
        <v>0</v>
      </c>
      <c r="H90" s="105" t="str">
        <f>IF(F90&lt;=0,"0",F90*1/80)</f>
        <v>0</v>
      </c>
    </row>
    <row r="91" spans="1:8" s="1" customFormat="1" ht="15" hidden="1">
      <c r="A91" s="5"/>
      <c r="B91" s="25" t="s">
        <v>48</v>
      </c>
      <c r="C91" s="103">
        <f>SUM(B9)</f>
        <v>0</v>
      </c>
      <c r="D91" s="29">
        <f t="shared" si="5"/>
        <v>0</v>
      </c>
      <c r="E91" s="73">
        <f>230.3*52.18*2</f>
        <v>24034.11</v>
      </c>
      <c r="F91" s="104">
        <f>SUM(D91-E91)</f>
        <v>-24034.11</v>
      </c>
      <c r="G91" s="28">
        <f t="shared" si="6"/>
        <v>0</v>
      </c>
      <c r="H91" s="105" t="str">
        <f>IF(F91&lt;=0,"0",F91*1/80)</f>
        <v>0</v>
      </c>
    </row>
    <row r="92" spans="1:8" s="1" customFormat="1" ht="15">
      <c r="A92" s="5"/>
      <c r="B92" s="25" t="s">
        <v>49</v>
      </c>
      <c r="C92" s="103">
        <f>SUM(B9)</f>
        <v>0</v>
      </c>
      <c r="D92" s="29">
        <f t="shared" si="5"/>
        <v>0</v>
      </c>
      <c r="E92" s="73">
        <v>24347.2</v>
      </c>
      <c r="F92" s="104">
        <f aca="true" t="shared" si="7" ref="F92:F115">SUM(D92-E92)</f>
        <v>-24347.2</v>
      </c>
      <c r="G92" s="28">
        <f t="shared" si="6"/>
        <v>0</v>
      </c>
      <c r="H92" s="105" t="str">
        <f aca="true" t="shared" si="8" ref="H92:H98">IF(F92&lt;=0,"0",F92*1/80)</f>
        <v>0</v>
      </c>
    </row>
    <row r="93" spans="1:8" s="1" customFormat="1" ht="15">
      <c r="A93" s="5"/>
      <c r="B93" s="25" t="s">
        <v>50</v>
      </c>
      <c r="C93" s="103">
        <f>SUM(B9)</f>
        <v>0</v>
      </c>
      <c r="D93" s="29">
        <f t="shared" si="5"/>
        <v>0</v>
      </c>
      <c r="E93" s="73">
        <v>24347.2</v>
      </c>
      <c r="F93" s="104">
        <f t="shared" si="7"/>
        <v>-24347.2</v>
      </c>
      <c r="G93" s="28">
        <f t="shared" si="6"/>
        <v>0</v>
      </c>
      <c r="H93" s="105" t="str">
        <f t="shared" si="8"/>
        <v>0</v>
      </c>
    </row>
    <row r="94" spans="1:8" s="1" customFormat="1" ht="15">
      <c r="A94" s="5"/>
      <c r="B94" s="25" t="s">
        <v>51</v>
      </c>
      <c r="C94" s="103">
        <f>SUM(B9)</f>
        <v>0</v>
      </c>
      <c r="D94" s="29">
        <f t="shared" si="5"/>
        <v>0</v>
      </c>
      <c r="E94" s="73">
        <v>24347.2</v>
      </c>
      <c r="F94" s="104">
        <f t="shared" si="7"/>
        <v>-24347.2</v>
      </c>
      <c r="G94" s="28">
        <f t="shared" si="6"/>
        <v>0</v>
      </c>
      <c r="H94" s="105" t="str">
        <f t="shared" si="8"/>
        <v>0</v>
      </c>
    </row>
    <row r="95" spans="1:8" s="1" customFormat="1" ht="15">
      <c r="A95" s="5"/>
      <c r="B95" s="25" t="s">
        <v>52</v>
      </c>
      <c r="C95" s="103">
        <f>SUM(B9)</f>
        <v>0</v>
      </c>
      <c r="D95" s="29">
        <f t="shared" si="5"/>
        <v>0</v>
      </c>
      <c r="E95" s="73">
        <v>24347.2</v>
      </c>
      <c r="F95" s="104">
        <f t="shared" si="7"/>
        <v>-24347.2</v>
      </c>
      <c r="G95" s="28">
        <f t="shared" si="6"/>
        <v>0</v>
      </c>
      <c r="H95" s="105" t="str">
        <f t="shared" si="8"/>
        <v>0</v>
      </c>
    </row>
    <row r="96" spans="1:8" s="1" customFormat="1" ht="15">
      <c r="A96" s="5"/>
      <c r="B96" s="25" t="s">
        <v>53</v>
      </c>
      <c r="C96" s="103">
        <f>SUM(B9)</f>
        <v>0</v>
      </c>
      <c r="D96" s="29">
        <f t="shared" si="5"/>
        <v>0</v>
      </c>
      <c r="E96" s="73">
        <v>24347.2</v>
      </c>
      <c r="F96" s="104">
        <f t="shared" si="7"/>
        <v>-24347.2</v>
      </c>
      <c r="G96" s="28">
        <f t="shared" si="6"/>
        <v>0</v>
      </c>
      <c r="H96" s="105" t="str">
        <f t="shared" si="8"/>
        <v>0</v>
      </c>
    </row>
    <row r="97" spans="1:8" s="1" customFormat="1" ht="15">
      <c r="A97" s="5"/>
      <c r="B97" s="25" t="s">
        <v>54</v>
      </c>
      <c r="C97" s="103">
        <f>SUM(B9)</f>
        <v>0</v>
      </c>
      <c r="D97" s="29">
        <f t="shared" si="5"/>
        <v>0</v>
      </c>
      <c r="E97" s="73">
        <v>24347.2</v>
      </c>
      <c r="F97" s="104">
        <f t="shared" si="7"/>
        <v>-24347.2</v>
      </c>
      <c r="G97" s="28">
        <f t="shared" si="6"/>
        <v>0</v>
      </c>
      <c r="H97" s="105" t="str">
        <f t="shared" si="8"/>
        <v>0</v>
      </c>
    </row>
    <row r="98" spans="1:8" s="1" customFormat="1" ht="15">
      <c r="A98" s="5"/>
      <c r="B98" s="25" t="s">
        <v>55</v>
      </c>
      <c r="C98" s="103">
        <f>SUM(B9)</f>
        <v>0</v>
      </c>
      <c r="D98" s="29">
        <f t="shared" si="5"/>
        <v>0</v>
      </c>
      <c r="E98" s="73">
        <v>24347.2</v>
      </c>
      <c r="F98" s="104">
        <f t="shared" si="7"/>
        <v>-24347.2</v>
      </c>
      <c r="G98" s="28">
        <f t="shared" si="6"/>
        <v>0</v>
      </c>
      <c r="H98" s="105" t="str">
        <f t="shared" si="8"/>
        <v>0</v>
      </c>
    </row>
    <row r="99" spans="1:8" s="1" customFormat="1" ht="15">
      <c r="A99" s="5"/>
      <c r="B99" s="25" t="s">
        <v>56</v>
      </c>
      <c r="C99" s="103">
        <f>SUM(B9)</f>
        <v>0</v>
      </c>
      <c r="D99" s="29">
        <f t="shared" si="5"/>
        <v>0</v>
      </c>
      <c r="E99" s="73">
        <v>24347.2</v>
      </c>
      <c r="F99" s="104">
        <f t="shared" si="7"/>
        <v>-24347.2</v>
      </c>
      <c r="G99" s="28">
        <f t="shared" si="6"/>
        <v>0</v>
      </c>
      <c r="H99" s="105" t="str">
        <f aca="true" t="shared" si="9" ref="H99:H115">IF(F99&lt;=0,"0",F99*1/80)</f>
        <v>0</v>
      </c>
    </row>
    <row r="100" spans="1:8" s="1" customFormat="1" ht="13.5" customHeight="1">
      <c r="A100" s="5"/>
      <c r="B100" s="25" t="s">
        <v>57</v>
      </c>
      <c r="C100" s="103">
        <f>SUM(B9)</f>
        <v>0</v>
      </c>
      <c r="D100" s="29">
        <f t="shared" si="5"/>
        <v>0</v>
      </c>
      <c r="E100" s="73">
        <v>24347.2</v>
      </c>
      <c r="F100" s="104">
        <f t="shared" si="7"/>
        <v>-24347.2</v>
      </c>
      <c r="G100" s="28">
        <f t="shared" si="6"/>
        <v>0</v>
      </c>
      <c r="H100" s="105" t="str">
        <f t="shared" si="9"/>
        <v>0</v>
      </c>
    </row>
    <row r="101" spans="1:8" s="1" customFormat="1" ht="13.5" customHeight="1">
      <c r="A101" s="5"/>
      <c r="B101" s="25" t="s">
        <v>58</v>
      </c>
      <c r="C101" s="103">
        <f>SUM(B9)</f>
        <v>0</v>
      </c>
      <c r="D101" s="29">
        <f t="shared" si="5"/>
        <v>0</v>
      </c>
      <c r="E101" s="73">
        <v>24347.2</v>
      </c>
      <c r="F101" s="104">
        <f t="shared" si="7"/>
        <v>-24347.2</v>
      </c>
      <c r="G101" s="28">
        <f aca="true" t="shared" si="10" ref="G101:G118">SUM(H24)</f>
        <v>0</v>
      </c>
      <c r="H101" s="105" t="str">
        <f t="shared" si="9"/>
        <v>0</v>
      </c>
    </row>
    <row r="102" spans="1:8" s="1" customFormat="1" ht="13.5" customHeight="1">
      <c r="A102" s="5"/>
      <c r="B102" s="25" t="s">
        <v>59</v>
      </c>
      <c r="C102" s="103">
        <f>SUM(B9)</f>
        <v>0</v>
      </c>
      <c r="D102" s="29">
        <f t="shared" si="5"/>
        <v>0</v>
      </c>
      <c r="E102" s="73">
        <v>24347.2</v>
      </c>
      <c r="F102" s="104">
        <f t="shared" si="7"/>
        <v>-24347.2</v>
      </c>
      <c r="G102" s="28">
        <f t="shared" si="10"/>
        <v>0</v>
      </c>
      <c r="H102" s="105" t="str">
        <f t="shared" si="9"/>
        <v>0</v>
      </c>
    </row>
    <row r="103" spans="1:8" s="1" customFormat="1" ht="12.75" customHeight="1">
      <c r="A103" s="5"/>
      <c r="B103" s="25" t="s">
        <v>60</v>
      </c>
      <c r="C103" s="103">
        <f>SUM(B9)</f>
        <v>0</v>
      </c>
      <c r="D103" s="29">
        <f t="shared" si="5"/>
        <v>0</v>
      </c>
      <c r="E103" s="73">
        <v>24347.2</v>
      </c>
      <c r="F103" s="104">
        <f t="shared" si="7"/>
        <v>-24347.2</v>
      </c>
      <c r="G103" s="28">
        <f t="shared" si="10"/>
        <v>0</v>
      </c>
      <c r="H103" s="105" t="str">
        <f t="shared" si="9"/>
        <v>0</v>
      </c>
    </row>
    <row r="104" spans="1:8" s="1" customFormat="1" ht="12.75" customHeight="1">
      <c r="A104" s="5"/>
      <c r="B104" s="25" t="s">
        <v>61</v>
      </c>
      <c r="C104" s="103">
        <f>SUM(B9)</f>
        <v>0</v>
      </c>
      <c r="D104" s="29">
        <f t="shared" si="5"/>
        <v>0</v>
      </c>
      <c r="E104" s="73">
        <v>24347.2</v>
      </c>
      <c r="F104" s="104">
        <f t="shared" si="7"/>
        <v>-24347.2</v>
      </c>
      <c r="G104" s="28">
        <f t="shared" si="10"/>
        <v>0</v>
      </c>
      <c r="H104" s="105" t="str">
        <f t="shared" si="9"/>
        <v>0</v>
      </c>
    </row>
    <row r="105" spans="1:8" s="1" customFormat="1" ht="15">
      <c r="A105" s="5"/>
      <c r="B105" s="25" t="s">
        <v>62</v>
      </c>
      <c r="C105" s="103">
        <f>SUM(B9)</f>
        <v>0</v>
      </c>
      <c r="D105" s="29">
        <f t="shared" si="5"/>
        <v>0</v>
      </c>
      <c r="E105" s="73">
        <v>24347.2</v>
      </c>
      <c r="F105" s="104">
        <f t="shared" si="7"/>
        <v>-24347.2</v>
      </c>
      <c r="G105" s="28">
        <f t="shared" si="10"/>
        <v>0</v>
      </c>
      <c r="H105" s="105" t="str">
        <f t="shared" si="9"/>
        <v>0</v>
      </c>
    </row>
    <row r="106" spans="1:8" s="1" customFormat="1" ht="12.75" customHeight="1">
      <c r="A106" s="5"/>
      <c r="B106" s="25" t="s">
        <v>63</v>
      </c>
      <c r="C106" s="103">
        <f>SUM(B9)</f>
        <v>0</v>
      </c>
      <c r="D106" s="29">
        <f t="shared" si="5"/>
        <v>0</v>
      </c>
      <c r="E106" s="73">
        <v>24347.2</v>
      </c>
      <c r="F106" s="104">
        <f t="shared" si="7"/>
        <v>-24347.2</v>
      </c>
      <c r="G106" s="28">
        <f t="shared" si="10"/>
        <v>0</v>
      </c>
      <c r="H106" s="105" t="str">
        <f t="shared" si="9"/>
        <v>0</v>
      </c>
    </row>
    <row r="107" spans="1:8" s="1" customFormat="1" ht="12.75" customHeight="1">
      <c r="A107" s="5"/>
      <c r="B107" s="25" t="s">
        <v>64</v>
      </c>
      <c r="C107" s="103">
        <f>SUM(B9)</f>
        <v>0</v>
      </c>
      <c r="D107" s="29">
        <f t="shared" si="5"/>
        <v>0</v>
      </c>
      <c r="E107" s="73">
        <v>24347.2</v>
      </c>
      <c r="F107" s="104">
        <f t="shared" si="7"/>
        <v>-24347.2</v>
      </c>
      <c r="G107" s="28">
        <f t="shared" si="10"/>
        <v>0</v>
      </c>
      <c r="H107" s="105" t="str">
        <f t="shared" si="9"/>
        <v>0</v>
      </c>
    </row>
    <row r="108" spans="1:8" s="1" customFormat="1" ht="15">
      <c r="A108" s="5"/>
      <c r="B108" s="25" t="s">
        <v>65</v>
      </c>
      <c r="C108" s="103">
        <f>SUM(B9)</f>
        <v>0</v>
      </c>
      <c r="D108" s="29">
        <f t="shared" si="5"/>
        <v>0</v>
      </c>
      <c r="E108" s="73">
        <v>24347.2</v>
      </c>
      <c r="F108" s="104">
        <f t="shared" si="7"/>
        <v>-24347.2</v>
      </c>
      <c r="G108" s="28">
        <f t="shared" si="10"/>
        <v>0</v>
      </c>
      <c r="H108" s="105" t="str">
        <f t="shared" si="9"/>
        <v>0</v>
      </c>
    </row>
    <row r="109" spans="1:8" s="1" customFormat="1" ht="12.75" customHeight="1">
      <c r="A109" s="5"/>
      <c r="B109" s="25" t="s">
        <v>66</v>
      </c>
      <c r="C109" s="103">
        <f>SUM(B9)</f>
        <v>0</v>
      </c>
      <c r="D109" s="29">
        <f t="shared" si="5"/>
        <v>0</v>
      </c>
      <c r="E109" s="73">
        <v>24347.2</v>
      </c>
      <c r="F109" s="104">
        <f t="shared" si="7"/>
        <v>-24347.2</v>
      </c>
      <c r="G109" s="28">
        <f t="shared" si="10"/>
        <v>0</v>
      </c>
      <c r="H109" s="105" t="str">
        <f t="shared" si="9"/>
        <v>0</v>
      </c>
    </row>
    <row r="110" spans="1:8" s="1" customFormat="1" ht="12" customHeight="1">
      <c r="A110" s="5"/>
      <c r="B110" s="25" t="s">
        <v>67</v>
      </c>
      <c r="C110" s="103">
        <f>SUM(B9)</f>
        <v>0</v>
      </c>
      <c r="D110" s="29">
        <f t="shared" si="5"/>
        <v>0</v>
      </c>
      <c r="E110" s="73">
        <v>24347.2</v>
      </c>
      <c r="F110" s="104">
        <f t="shared" si="7"/>
        <v>-24347.2</v>
      </c>
      <c r="G110" s="28">
        <f t="shared" si="10"/>
        <v>0</v>
      </c>
      <c r="H110" s="105" t="str">
        <f t="shared" si="9"/>
        <v>0</v>
      </c>
    </row>
    <row r="111" spans="1:8" s="1" customFormat="1" ht="15">
      <c r="A111" s="5"/>
      <c r="B111" s="25" t="s">
        <v>68</v>
      </c>
      <c r="C111" s="103">
        <f>SUM(B9)</f>
        <v>0</v>
      </c>
      <c r="D111" s="29">
        <f t="shared" si="5"/>
        <v>0</v>
      </c>
      <c r="E111" s="73">
        <v>24347.2</v>
      </c>
      <c r="F111" s="104">
        <f t="shared" si="7"/>
        <v>-24347.2</v>
      </c>
      <c r="G111" s="28">
        <f t="shared" si="10"/>
        <v>0</v>
      </c>
      <c r="H111" s="105" t="str">
        <f t="shared" si="9"/>
        <v>0</v>
      </c>
    </row>
    <row r="112" spans="1:8" s="1" customFormat="1" ht="13.5" customHeight="1">
      <c r="A112" s="5"/>
      <c r="B112" s="25" t="s">
        <v>69</v>
      </c>
      <c r="C112" s="103">
        <f>SUM(B9)</f>
        <v>0</v>
      </c>
      <c r="D112" s="29">
        <f t="shared" si="5"/>
        <v>0</v>
      </c>
      <c r="E112" s="73">
        <v>24347.2</v>
      </c>
      <c r="F112" s="104">
        <f t="shared" si="7"/>
        <v>-24347.2</v>
      </c>
      <c r="G112" s="28">
        <f t="shared" si="10"/>
        <v>0</v>
      </c>
      <c r="H112" s="105" t="str">
        <f t="shared" si="9"/>
        <v>0</v>
      </c>
    </row>
    <row r="113" spans="1:8" s="1" customFormat="1" ht="13.5" customHeight="1">
      <c r="A113" s="5"/>
      <c r="B113" s="25" t="s">
        <v>70</v>
      </c>
      <c r="C113" s="103">
        <f>SUM(B9)</f>
        <v>0</v>
      </c>
      <c r="D113" s="29">
        <f t="shared" si="5"/>
        <v>0</v>
      </c>
      <c r="E113" s="73">
        <v>24347.2</v>
      </c>
      <c r="F113" s="104">
        <f t="shared" si="7"/>
        <v>-24347.2</v>
      </c>
      <c r="G113" s="28">
        <f t="shared" si="10"/>
        <v>0</v>
      </c>
      <c r="H113" s="105" t="str">
        <f t="shared" si="9"/>
        <v>0</v>
      </c>
    </row>
    <row r="114" spans="1:8" s="1" customFormat="1" ht="13.5" customHeight="1">
      <c r="A114" s="5"/>
      <c r="B114" s="25" t="s">
        <v>71</v>
      </c>
      <c r="C114" s="103">
        <f>SUM(B9)</f>
        <v>0</v>
      </c>
      <c r="D114" s="29">
        <f t="shared" si="5"/>
        <v>0</v>
      </c>
      <c r="E114" s="73">
        <v>24347.2</v>
      </c>
      <c r="F114" s="104">
        <f t="shared" si="7"/>
        <v>-24347.2</v>
      </c>
      <c r="G114" s="28">
        <f t="shared" si="10"/>
        <v>0</v>
      </c>
      <c r="H114" s="105" t="str">
        <f t="shared" si="9"/>
        <v>0</v>
      </c>
    </row>
    <row r="115" spans="1:8" s="1" customFormat="1" ht="13.5" customHeight="1">
      <c r="A115" s="5"/>
      <c r="B115" s="25" t="s">
        <v>72</v>
      </c>
      <c r="C115" s="103">
        <f>SUM(B9)</f>
        <v>0</v>
      </c>
      <c r="D115" s="29">
        <f t="shared" si="5"/>
        <v>0</v>
      </c>
      <c r="E115" s="73">
        <v>24347.2</v>
      </c>
      <c r="F115" s="104">
        <f t="shared" si="7"/>
        <v>-24347.2</v>
      </c>
      <c r="G115" s="28">
        <f t="shared" si="10"/>
        <v>0</v>
      </c>
      <c r="H115" s="105" t="str">
        <f t="shared" si="9"/>
        <v>0</v>
      </c>
    </row>
    <row r="116" spans="1:8" s="1" customFormat="1" ht="12.75" customHeight="1">
      <c r="A116" s="5"/>
      <c r="B116" s="25" t="s">
        <v>73</v>
      </c>
      <c r="C116" s="103">
        <f>SUM(B9)</f>
        <v>0</v>
      </c>
      <c r="D116" s="29">
        <f t="shared" si="5"/>
        <v>0</v>
      </c>
      <c r="E116" s="73">
        <v>24347.2</v>
      </c>
      <c r="F116" s="104">
        <f>SUM(D116-E116)</f>
        <v>-24347.2</v>
      </c>
      <c r="G116" s="28">
        <f t="shared" si="10"/>
        <v>0</v>
      </c>
      <c r="H116" s="105" t="str">
        <f>IF(F116&lt;=0,"0",F116*1/80)</f>
        <v>0</v>
      </c>
    </row>
    <row r="117" spans="1:8" s="1" customFormat="1" ht="13.5" customHeight="1">
      <c r="A117" s="5"/>
      <c r="B117" s="25" t="s">
        <v>74</v>
      </c>
      <c r="C117" s="103">
        <f>B9</f>
        <v>0</v>
      </c>
      <c r="D117" s="29">
        <f t="shared" si="5"/>
        <v>0</v>
      </c>
      <c r="E117" s="73">
        <v>24347.2</v>
      </c>
      <c r="F117" s="104">
        <f>SUM(D117-E117)</f>
        <v>-24347.2</v>
      </c>
      <c r="G117" s="28">
        <f t="shared" si="10"/>
        <v>0</v>
      </c>
      <c r="H117" s="105" t="str">
        <f>IF(F117&lt;=0,"0",F117*1/80)</f>
        <v>0</v>
      </c>
    </row>
    <row r="118" spans="1:8" s="1" customFormat="1" ht="13.5" customHeight="1">
      <c r="A118" s="5"/>
      <c r="B118" s="25" t="s">
        <v>75</v>
      </c>
      <c r="C118" s="103">
        <f>B9</f>
        <v>0</v>
      </c>
      <c r="D118" s="29">
        <f t="shared" si="5"/>
        <v>0</v>
      </c>
      <c r="E118" s="73">
        <v>24347.2</v>
      </c>
      <c r="F118" s="104">
        <f>SUM(D118-E118)</f>
        <v>-24347.2</v>
      </c>
      <c r="G118" s="28">
        <f t="shared" si="10"/>
        <v>0</v>
      </c>
      <c r="H118" s="105" t="str">
        <f>IF(F118&lt;=0,"0",F118*1/80)</f>
        <v>0</v>
      </c>
    </row>
    <row r="119" spans="1:8" s="1" customFormat="1" ht="13.5" customHeight="1">
      <c r="A119" s="5"/>
      <c r="B119" s="25" t="s">
        <v>76</v>
      </c>
      <c r="C119" s="103">
        <f>B9</f>
        <v>0</v>
      </c>
      <c r="D119" s="29">
        <f t="shared" si="5"/>
        <v>0</v>
      </c>
      <c r="E119" s="73">
        <v>24347.2</v>
      </c>
      <c r="F119" s="104">
        <f>SUM(D119-E119)</f>
        <v>-24347.2</v>
      </c>
      <c r="G119" s="28">
        <f>SUM(H42)</f>
        <v>0</v>
      </c>
      <c r="H119" s="105" t="str">
        <f>IF(F119&lt;=0,"0",F119*1/80)</f>
        <v>0</v>
      </c>
    </row>
    <row r="120" spans="2:8" s="4" customFormat="1" ht="15">
      <c r="B120" s="77"/>
      <c r="C120" s="106"/>
      <c r="D120" s="29"/>
      <c r="E120" s="73"/>
      <c r="F120" s="104"/>
      <c r="G120" s="28"/>
      <c r="H120" s="105"/>
    </row>
    <row r="121" spans="1:8" s="7" customFormat="1" ht="30">
      <c r="A121" s="107" t="s">
        <v>22</v>
      </c>
      <c r="B121" s="108"/>
      <c r="C121" s="69"/>
      <c r="D121" s="69"/>
      <c r="E121" s="96"/>
      <c r="F121" s="96"/>
      <c r="G121" s="109">
        <f>SUM(G88:G119)</f>
        <v>0</v>
      </c>
      <c r="H121" s="110">
        <f>SUM(H91:H119)</f>
        <v>0</v>
      </c>
    </row>
    <row r="122" spans="1:8" s="145" customFormat="1" ht="28.5">
      <c r="A122" s="141" t="s">
        <v>23</v>
      </c>
      <c r="B122" s="142"/>
      <c r="C122" s="143"/>
      <c r="D122" s="143"/>
      <c r="E122" s="144"/>
      <c r="F122" s="144"/>
      <c r="G122" s="144"/>
      <c r="H122" s="143"/>
    </row>
    <row r="123" spans="1:8" s="4" customFormat="1" ht="15">
      <c r="A123" s="111" t="s">
        <v>32</v>
      </c>
      <c r="B123" s="98"/>
      <c r="C123" s="99"/>
      <c r="D123" s="99"/>
      <c r="E123" s="100"/>
      <c r="F123" s="100"/>
      <c r="G123" s="100"/>
      <c r="H123" s="99"/>
    </row>
    <row r="124" spans="1:8" s="7" customFormat="1" ht="45">
      <c r="A124" s="94" t="s">
        <v>26</v>
      </c>
      <c r="B124" s="68" t="s">
        <v>6</v>
      </c>
      <c r="C124" s="112">
        <f>B9</f>
        <v>0</v>
      </c>
      <c r="D124" s="69"/>
      <c r="E124" s="96"/>
      <c r="F124" s="96"/>
      <c r="G124" s="69" t="s">
        <v>27</v>
      </c>
      <c r="H124" s="96" t="s">
        <v>14</v>
      </c>
    </row>
    <row r="125" spans="1:8" s="7" customFormat="1" ht="15">
      <c r="A125" s="94"/>
      <c r="B125" s="113"/>
      <c r="C125" s="69"/>
      <c r="D125" s="69"/>
      <c r="E125" s="96"/>
      <c r="F125" s="96"/>
      <c r="G125" s="69"/>
      <c r="H125" s="96"/>
    </row>
    <row r="126" spans="1:8" s="4" customFormat="1" ht="15">
      <c r="A126" s="5"/>
      <c r="B126" s="114"/>
      <c r="C126" s="74"/>
      <c r="D126" s="74"/>
      <c r="E126" s="27"/>
      <c r="F126" s="27"/>
      <c r="G126" s="27"/>
      <c r="H126" s="74"/>
    </row>
    <row r="127" spans="1:8" s="4" customFormat="1" ht="15">
      <c r="A127" s="5" t="s">
        <v>15</v>
      </c>
      <c r="B127" s="115" t="s">
        <v>28</v>
      </c>
      <c r="C127" s="116"/>
      <c r="D127" s="74"/>
      <c r="E127" s="27"/>
      <c r="F127" s="27"/>
      <c r="G127" s="27">
        <f>SUM(G44)</f>
        <v>0</v>
      </c>
      <c r="H127" s="29">
        <f>SUM(C124*G127*3/80)</f>
        <v>0</v>
      </c>
    </row>
    <row r="128" spans="1:9" s="184" customFormat="1" ht="15">
      <c r="A128" s="117"/>
      <c r="B128" s="25"/>
      <c r="C128" s="28"/>
      <c r="D128" s="28"/>
      <c r="E128" s="118"/>
      <c r="F128" s="118"/>
      <c r="G128" s="118"/>
      <c r="H128" s="30"/>
      <c r="I128" s="7" t="s">
        <v>1</v>
      </c>
    </row>
    <row r="129" spans="1:8" s="1" customFormat="1" ht="15">
      <c r="A129" s="5"/>
      <c r="B129" s="114"/>
      <c r="C129" s="74"/>
      <c r="D129" s="74"/>
      <c r="E129" s="27"/>
      <c r="F129" s="27"/>
      <c r="G129" s="27"/>
      <c r="H129" s="29"/>
    </row>
    <row r="130" spans="1:8" s="4" customFormat="1" ht="15">
      <c r="A130" s="80" t="s">
        <v>7</v>
      </c>
      <c r="B130" s="114"/>
      <c r="C130" s="74"/>
      <c r="D130" s="74"/>
      <c r="E130" s="27"/>
      <c r="F130" s="27"/>
      <c r="G130" s="27"/>
      <c r="H130" s="119">
        <f>SUM(H127-H128)</f>
        <v>0</v>
      </c>
    </row>
    <row r="131" spans="1:8" s="4" customFormat="1" ht="15">
      <c r="A131" s="97"/>
      <c r="B131" s="77"/>
      <c r="C131" s="78"/>
      <c r="D131" s="78"/>
      <c r="E131" s="79"/>
      <c r="F131" s="79"/>
      <c r="G131" s="79"/>
      <c r="H131" s="120"/>
    </row>
    <row r="132" spans="1:8" s="1" customFormat="1" ht="30">
      <c r="A132" s="121" t="s">
        <v>9</v>
      </c>
      <c r="B132" s="81" t="s">
        <v>6</v>
      </c>
      <c r="C132" s="122">
        <f>B9</f>
        <v>0</v>
      </c>
      <c r="D132" s="69" t="s">
        <v>37</v>
      </c>
      <c r="E132" s="123">
        <v>40578.64</v>
      </c>
      <c r="F132" s="83"/>
      <c r="G132" s="69" t="s">
        <v>27</v>
      </c>
      <c r="H132" s="82" t="s">
        <v>5</v>
      </c>
    </row>
    <row r="133" spans="1:9" s="4" customFormat="1" ht="15">
      <c r="A133" s="5" t="s">
        <v>29</v>
      </c>
      <c r="B133" s="124"/>
      <c r="C133" s="5"/>
      <c r="D133" s="5"/>
      <c r="E133" s="125"/>
      <c r="F133" s="125"/>
      <c r="G133" s="125"/>
      <c r="H133" s="5"/>
      <c r="I133" s="1"/>
    </row>
    <row r="134" spans="1:9" s="4" customFormat="1" ht="15">
      <c r="A134" s="5" t="s">
        <v>30</v>
      </c>
      <c r="B134" s="124"/>
      <c r="C134" s="5"/>
      <c r="D134" s="5"/>
      <c r="E134" s="125"/>
      <c r="F134" s="125"/>
      <c r="G134" s="125"/>
      <c r="H134" s="5"/>
      <c r="I134" s="1"/>
    </row>
    <row r="135" spans="1:8" s="4" customFormat="1" ht="15">
      <c r="A135" s="5" t="s">
        <v>10</v>
      </c>
      <c r="B135" s="105">
        <f>IF(C132&gt;=E132,E132,C132)</f>
        <v>0</v>
      </c>
      <c r="C135" s="5"/>
      <c r="D135" s="35" t="s">
        <v>1</v>
      </c>
      <c r="E135" s="125" t="s">
        <v>1</v>
      </c>
      <c r="F135" s="35"/>
      <c r="G135" s="125">
        <f>SUM(G44)</f>
        <v>0</v>
      </c>
      <c r="H135" s="126">
        <f>SUM(B135*G135*1/200)</f>
        <v>0</v>
      </c>
    </row>
    <row r="136" spans="1:8" s="9" customFormat="1" ht="15">
      <c r="A136" s="127" t="s">
        <v>11</v>
      </c>
      <c r="B136" s="128">
        <f>IF(C132&lt;E132,0,C132-E132)</f>
        <v>0</v>
      </c>
      <c r="C136" s="127" t="s">
        <v>31</v>
      </c>
      <c r="D136" s="127"/>
      <c r="E136" s="31"/>
      <c r="F136" s="31"/>
      <c r="G136" s="31">
        <f>SUM(G44)</f>
        <v>0</v>
      </c>
      <c r="H136" s="129">
        <f>SUM(B136*G136/80)</f>
        <v>0</v>
      </c>
    </row>
    <row r="137" spans="1:8" s="4" customFormat="1" ht="15">
      <c r="A137" s="130"/>
      <c r="B137" s="131"/>
      <c r="C137" s="130"/>
      <c r="D137" s="130"/>
      <c r="E137" s="132"/>
      <c r="F137" s="132"/>
      <c r="G137" s="132"/>
      <c r="H137" s="133"/>
    </row>
    <row r="138" spans="1:8" s="1" customFormat="1" ht="15">
      <c r="A138" s="134" t="s">
        <v>33</v>
      </c>
      <c r="B138" s="135"/>
      <c r="C138" s="86"/>
      <c r="D138" s="86"/>
      <c r="E138" s="136"/>
      <c r="F138" s="136"/>
      <c r="G138" s="136"/>
      <c r="H138" s="137">
        <f>SUM(H135:H136)</f>
        <v>0</v>
      </c>
    </row>
    <row r="139" spans="1:8" s="4" customFormat="1" ht="15.75" thickBot="1">
      <c r="A139" s="138"/>
      <c r="B139" s="139"/>
      <c r="C139" s="138"/>
      <c r="D139" s="138"/>
      <c r="E139" s="140"/>
      <c r="F139" s="140"/>
      <c r="G139" s="140"/>
      <c r="H139" s="138"/>
    </row>
    <row r="140" spans="2:7" s="4" customFormat="1" ht="15.75" thickTop="1">
      <c r="B140" s="62"/>
      <c r="E140" s="63"/>
      <c r="F140" s="63"/>
      <c r="G140" s="63"/>
    </row>
    <row r="141" spans="1:8" s="4" customFormat="1" ht="66" customHeight="1">
      <c r="A141" s="146" t="s">
        <v>38</v>
      </c>
      <c r="B141" s="147"/>
      <c r="C141" s="147"/>
      <c r="D141" s="147"/>
      <c r="E141" s="147"/>
      <c r="F141" s="147"/>
      <c r="G141" s="147"/>
      <c r="H141" s="148"/>
    </row>
  </sheetData>
  <mergeCells count="3">
    <mergeCell ref="B127:C127"/>
    <mergeCell ref="A141:H141"/>
    <mergeCell ref="A1:G1"/>
  </mergeCells>
  <printOptions/>
  <pageMargins left="0.7086614173228347" right="0.7086614173228347" top="0.7480314960629921" bottom="0.7480314960629921" header="0.31496062992125984" footer="0.31496062992125984"/>
  <pageSetup horizontalDpi="600" verticalDpi="600" orientation="landscape" paperSize="9" r:id="rId3"/>
  <headerFooter>
    <oddHeader>&amp;RPart-time Template:  Non Officer Benefit Statement</oddHeader>
    <oddFooter>&amp;R&amp;P of &amp;N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topLeftCell="A1">
      <selection activeCell="G4" sqref="G4"/>
    </sheetView>
  </sheetViews>
  <sheetFormatPr defaultColWidth="9.140625" defaultRowHeight="15"/>
  <cols>
    <col min="1" max="1" width="17.00390625" style="4" customWidth="1"/>
    <col min="2" max="2" width="10.7109375" style="4" customWidth="1"/>
    <col min="3" max="3" width="10.57421875" style="4" customWidth="1"/>
    <col min="4" max="5" width="9.140625" style="4" customWidth="1"/>
  </cols>
  <sheetData>
    <row r="1" spans="1:2" ht="36" customHeight="1">
      <c r="A1" s="10" t="s">
        <v>77</v>
      </c>
      <c r="B1" s="24">
        <f>'Benefit Statement'!B3</f>
        <v>0</v>
      </c>
    </row>
    <row r="2" spans="1:5" ht="21">
      <c r="A2" s="157" t="s">
        <v>126</v>
      </c>
      <c r="B2" s="158"/>
      <c r="C2" s="159"/>
      <c r="D2" s="15"/>
      <c r="E2" s="13"/>
    </row>
    <row r="3" spans="1:5" s="8" customFormat="1" ht="30">
      <c r="A3" s="20" t="s">
        <v>122</v>
      </c>
      <c r="B3" s="21" t="s">
        <v>119</v>
      </c>
      <c r="C3" s="22" t="s">
        <v>120</v>
      </c>
      <c r="D3" s="22" t="s">
        <v>121</v>
      </c>
      <c r="E3" s="14"/>
    </row>
    <row r="4" spans="1:5" ht="15">
      <c r="A4" s="16"/>
      <c r="B4" s="17"/>
      <c r="C4" s="18"/>
      <c r="D4" s="18"/>
      <c r="E4" s="19"/>
    </row>
    <row r="5" spans="1:5" ht="15">
      <c r="A5" s="151">
        <v>0</v>
      </c>
      <c r="B5" s="151">
        <v>24034.11</v>
      </c>
      <c r="C5" s="152">
        <f>SUM(A5-B5)</f>
        <v>-24034.11</v>
      </c>
      <c r="D5" s="153">
        <v>0</v>
      </c>
      <c r="E5" s="152">
        <f>SUM(C5*D5)</f>
        <v>0</v>
      </c>
    </row>
    <row r="6" spans="1:5" ht="15">
      <c r="A6" s="154"/>
      <c r="B6" s="155"/>
      <c r="C6" s="35"/>
      <c r="D6" s="156"/>
      <c r="E6" s="35"/>
    </row>
    <row r="7" spans="1:5" ht="15">
      <c r="A7" s="154"/>
      <c r="B7" s="155"/>
      <c r="C7" s="35"/>
      <c r="D7" s="156"/>
      <c r="E7" s="35"/>
    </row>
    <row r="8" spans="1:5" ht="15">
      <c r="A8" s="154"/>
      <c r="B8" s="155"/>
      <c r="C8" s="35"/>
      <c r="D8" s="156"/>
      <c r="E8" s="35"/>
    </row>
    <row r="9" spans="1:5" ht="15">
      <c r="A9" s="154"/>
      <c r="B9" s="155"/>
      <c r="C9" s="35"/>
      <c r="D9" s="156"/>
      <c r="E9" s="35"/>
    </row>
    <row r="10" spans="1:5" ht="15">
      <c r="A10" s="154"/>
      <c r="B10" s="155"/>
      <c r="C10" s="35"/>
      <c r="D10" s="156"/>
      <c r="E10" s="35"/>
    </row>
    <row r="11" spans="1:5" ht="15">
      <c r="A11" s="154"/>
      <c r="B11" s="155"/>
      <c r="C11" s="35"/>
      <c r="D11" s="156"/>
      <c r="E11" s="35"/>
    </row>
    <row r="12" spans="1:4" ht="15">
      <c r="A12" s="39"/>
      <c r="B12" s="40"/>
      <c r="C12" s="41"/>
      <c r="D12" s="41"/>
    </row>
  </sheetData>
  <printOptions/>
  <pageMargins left="0.7086614173228347" right="0.7086614173228347" top="0.7480314960629921" bottom="0.7480314960629921" header="0.31496062992125984" footer="0.31496062992125984"/>
  <pageSetup horizontalDpi="600" verticalDpi="600" orientation="portrait" paperSize="9" r:id="rId1"/>
  <headerFooter>
    <oddHeader>&amp;C at Retirement&amp;RPart-time Template:  Non-Officer 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view="pageLayout" workbookViewId="0" topLeftCell="A1">
      <selection activeCell="C5" sqref="C5"/>
    </sheetView>
  </sheetViews>
  <sheetFormatPr defaultColWidth="9.140625" defaultRowHeight="15"/>
  <cols>
    <col min="1" max="2" width="9.28125" style="4" bestFit="1" customWidth="1"/>
    <col min="3" max="3" width="11.140625" style="4" customWidth="1"/>
    <col min="4" max="4" width="10.140625" style="4" bestFit="1" customWidth="1"/>
    <col min="5" max="9" width="9.28125" style="4" bestFit="1" customWidth="1"/>
  </cols>
  <sheetData>
    <row r="1" spans="1:2" ht="18.75">
      <c r="A1" s="10" t="s">
        <v>77</v>
      </c>
      <c r="B1" s="23">
        <f>'Benefit Statement'!B3</f>
        <v>0</v>
      </c>
    </row>
    <row r="2" spans="1:9" ht="21">
      <c r="A2" s="13" t="s">
        <v>109</v>
      </c>
      <c r="B2" s="5"/>
      <c r="C2" s="5"/>
      <c r="D2" s="5"/>
      <c r="E2" s="5"/>
      <c r="F2" s="5"/>
      <c r="G2" s="5"/>
      <c r="H2" s="5"/>
      <c r="I2" s="5"/>
    </row>
    <row r="3" spans="1:9" ht="75">
      <c r="A3" s="14" t="s">
        <v>110</v>
      </c>
      <c r="B3" s="14" t="s">
        <v>111</v>
      </c>
      <c r="C3" s="14" t="s">
        <v>112</v>
      </c>
      <c r="D3" s="14" t="s">
        <v>113</v>
      </c>
      <c r="E3" s="14" t="s">
        <v>114</v>
      </c>
      <c r="F3" s="14" t="s">
        <v>115</v>
      </c>
      <c r="G3" s="14" t="s">
        <v>116</v>
      </c>
      <c r="H3" s="14" t="s">
        <v>117</v>
      </c>
      <c r="I3" s="14" t="s">
        <v>118</v>
      </c>
    </row>
    <row r="4" spans="1:9" ht="15">
      <c r="A4" s="5"/>
      <c r="B4" s="5"/>
      <c r="C4" s="5"/>
      <c r="D4" s="5"/>
      <c r="E4" s="5"/>
      <c r="F4" s="5"/>
      <c r="G4" s="5"/>
      <c r="H4" s="5"/>
      <c r="I4" s="5"/>
    </row>
    <row r="5" spans="1:9" ht="15">
      <c r="A5" s="160">
        <v>4.934</v>
      </c>
      <c r="B5" s="35">
        <f>SUM(A5*39)</f>
        <v>192.43</v>
      </c>
      <c r="C5" s="35">
        <f>SUM(B5*52.18)</f>
        <v>10041</v>
      </c>
      <c r="D5" s="35">
        <v>9646.72</v>
      </c>
      <c r="E5" s="35">
        <f>SUM(C5*1.5%)</f>
        <v>150.62</v>
      </c>
      <c r="F5" s="35">
        <f>SUM(C5-D5)*3.5%</f>
        <v>13.8</v>
      </c>
      <c r="G5" s="35">
        <f>SUM(E5:F5)</f>
        <v>164.42</v>
      </c>
      <c r="H5" s="161">
        <v>0</v>
      </c>
      <c r="I5" s="35">
        <f>SUM(G5*H5)</f>
        <v>0</v>
      </c>
    </row>
    <row r="6" spans="1:9" ht="15">
      <c r="A6" s="5"/>
      <c r="B6" s="5"/>
      <c r="C6" s="5"/>
      <c r="D6" s="5"/>
      <c r="E6" s="5"/>
      <c r="F6" s="5"/>
      <c r="G6" s="5"/>
      <c r="H6" s="5" t="s">
        <v>1</v>
      </c>
      <c r="I6" s="5"/>
    </row>
    <row r="7" spans="1:9" ht="15">
      <c r="A7" s="5"/>
      <c r="B7" s="5"/>
      <c r="C7" s="5"/>
      <c r="D7" s="5"/>
      <c r="E7" s="5"/>
      <c r="F7" s="5"/>
      <c r="G7" s="5"/>
      <c r="H7" s="5"/>
      <c r="I7" s="5"/>
    </row>
  </sheetData>
  <printOptions/>
  <pageMargins left="0.7" right="0.7" top="0.75" bottom="0.75" header="0.3" footer="0.3"/>
  <pageSetup horizontalDpi="600" verticalDpi="600" orientation="portrait" paperSize="9" r:id="rId1"/>
  <headerFooter>
    <oddHeader>&amp;RPart-time Template:  Non-Officer Pre April '96 Arrears</oddHeader>
    <oddFooter>&amp;C&amp;6&amp;Z&amp;F&amp;A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workbookViewId="0" topLeftCell="A1">
      <selection activeCell="D6" sqref="D6"/>
    </sheetView>
  </sheetViews>
  <sheetFormatPr defaultColWidth="9.140625" defaultRowHeight="15"/>
  <cols>
    <col min="1" max="1" width="18.00390625" style="4" customWidth="1"/>
    <col min="2" max="3" width="14.421875" style="4" customWidth="1"/>
    <col min="4" max="4" width="11.57421875" style="4" customWidth="1"/>
    <col min="5" max="5" width="13.140625" style="4" customWidth="1"/>
    <col min="6" max="6" width="12.57421875" style="4" customWidth="1"/>
    <col min="7" max="7" width="11.8515625" style="4" customWidth="1"/>
    <col min="8" max="8" width="10.7109375" style="4" customWidth="1"/>
    <col min="9" max="9" width="9.140625" style="4" customWidth="1"/>
    <col min="10" max="16384" width="9.140625" style="34" customWidth="1"/>
  </cols>
  <sheetData>
    <row r="1" spans="1:9" ht="21">
      <c r="A1" s="162" t="s">
        <v>133</v>
      </c>
      <c r="B1" s="162"/>
      <c r="C1" s="162"/>
      <c r="D1" s="162"/>
      <c r="E1" s="162"/>
      <c r="F1" s="162"/>
      <c r="G1" s="162"/>
      <c r="H1" s="162"/>
      <c r="I1" s="162"/>
    </row>
    <row r="2" spans="1:9" ht="15">
      <c r="A2" s="38" t="s">
        <v>77</v>
      </c>
      <c r="B2" s="17">
        <f>'Benefit Statement'!B3</f>
        <v>0</v>
      </c>
      <c r="D2" s="35" t="s">
        <v>129</v>
      </c>
      <c r="E2" s="163">
        <f>'Benefit Statement'!G6</f>
        <v>0</v>
      </c>
      <c r="F2" s="5"/>
      <c r="G2" s="5" t="s">
        <v>134</v>
      </c>
      <c r="H2" s="125">
        <f>'Benefit Statement'!G3</f>
        <v>0</v>
      </c>
      <c r="I2" s="35"/>
    </row>
    <row r="3" spans="1:9" ht="45">
      <c r="A3" s="173" t="s">
        <v>78</v>
      </c>
      <c r="B3" s="174" t="s">
        <v>79</v>
      </c>
      <c r="C3" s="175" t="s">
        <v>80</v>
      </c>
      <c r="D3" s="175" t="s">
        <v>81</v>
      </c>
      <c r="E3" s="176" t="s">
        <v>82</v>
      </c>
      <c r="F3" s="176" t="s">
        <v>83</v>
      </c>
      <c r="G3" s="177" t="s">
        <v>128</v>
      </c>
      <c r="H3" s="178" t="s">
        <v>84</v>
      </c>
      <c r="I3" s="179" t="s">
        <v>85</v>
      </c>
    </row>
    <row r="4" spans="1:9" ht="15">
      <c r="A4" s="44" t="s">
        <v>86</v>
      </c>
      <c r="B4" s="45">
        <v>0</v>
      </c>
      <c r="C4" s="35">
        <f aca="true" t="shared" si="0" ref="C4:C19">SUM(B4*1.5%)</f>
        <v>0</v>
      </c>
      <c r="D4" s="45">
        <v>7428.21</v>
      </c>
      <c r="E4" s="35">
        <f aca="true" t="shared" si="1" ref="E4:E10">SUM(D4*H4)</f>
        <v>0</v>
      </c>
      <c r="F4" s="35">
        <f>SUM(B4-E4)</f>
        <v>0</v>
      </c>
      <c r="G4" s="36" t="str">
        <f>IF(F4*5%&lt;=0,"0",F4*5%)</f>
        <v>0</v>
      </c>
      <c r="H4" s="164">
        <v>0</v>
      </c>
      <c r="I4" s="45">
        <f aca="true" t="shared" si="2" ref="I4:I18">SUM(C4+G4)</f>
        <v>0</v>
      </c>
    </row>
    <row r="5" spans="1:9" ht="15">
      <c r="A5" s="44" t="s">
        <v>87</v>
      </c>
      <c r="B5" s="45">
        <v>0</v>
      </c>
      <c r="C5" s="35">
        <f t="shared" si="0"/>
        <v>0</v>
      </c>
      <c r="D5" s="45">
        <v>10159.35</v>
      </c>
      <c r="E5" s="35">
        <f t="shared" si="1"/>
        <v>0</v>
      </c>
      <c r="F5" s="35">
        <f aca="true" t="shared" si="3" ref="F5:F19">SUM(B5-E5)</f>
        <v>0</v>
      </c>
      <c r="G5" s="36" t="str">
        <f aca="true" t="shared" si="4" ref="G5:G19">IF(F5*5%&lt;=0,"0",F5*5%)</f>
        <v>0</v>
      </c>
      <c r="H5" s="31">
        <f>'Benefit Statement'!G24</f>
        <v>0</v>
      </c>
      <c r="I5" s="45">
        <f t="shared" si="2"/>
        <v>0</v>
      </c>
    </row>
    <row r="6" spans="1:9" ht="15">
      <c r="A6" s="44" t="s">
        <v>88</v>
      </c>
      <c r="B6" s="45">
        <v>0</v>
      </c>
      <c r="C6" s="35">
        <f t="shared" si="0"/>
        <v>0</v>
      </c>
      <c r="D6" s="45">
        <v>10717.06</v>
      </c>
      <c r="E6" s="35">
        <f t="shared" si="1"/>
        <v>0</v>
      </c>
      <c r="F6" s="35">
        <f t="shared" si="3"/>
        <v>0</v>
      </c>
      <c r="G6" s="36" t="str">
        <f t="shared" si="4"/>
        <v>0</v>
      </c>
      <c r="H6" s="31">
        <f>'Benefit Statement'!G25</f>
        <v>0</v>
      </c>
      <c r="I6" s="45">
        <f t="shared" si="2"/>
        <v>0</v>
      </c>
    </row>
    <row r="7" spans="1:9" ht="15">
      <c r="A7" s="44" t="s">
        <v>89</v>
      </c>
      <c r="B7" s="45">
        <v>0</v>
      </c>
      <c r="C7" s="35">
        <f t="shared" si="0"/>
        <v>0</v>
      </c>
      <c r="D7" s="45">
        <v>11460.37</v>
      </c>
      <c r="E7" s="35">
        <f t="shared" si="1"/>
        <v>0</v>
      </c>
      <c r="F7" s="35">
        <f t="shared" si="3"/>
        <v>0</v>
      </c>
      <c r="G7" s="36" t="str">
        <f t="shared" si="4"/>
        <v>0</v>
      </c>
      <c r="H7" s="31">
        <f>'Benefit Statement'!G26</f>
        <v>0</v>
      </c>
      <c r="I7" s="45">
        <f t="shared" si="2"/>
        <v>0</v>
      </c>
    </row>
    <row r="8" spans="1:9" ht="15">
      <c r="A8" s="44" t="s">
        <v>90</v>
      </c>
      <c r="B8" s="45">
        <v>0</v>
      </c>
      <c r="C8" s="35">
        <f t="shared" si="0"/>
        <v>0</v>
      </c>
      <c r="D8" s="45">
        <v>12405.63</v>
      </c>
      <c r="E8" s="35">
        <f t="shared" si="1"/>
        <v>0</v>
      </c>
      <c r="F8" s="35">
        <f t="shared" si="3"/>
        <v>0</v>
      </c>
      <c r="G8" s="36" t="str">
        <f t="shared" si="4"/>
        <v>0</v>
      </c>
      <c r="H8" s="31">
        <f>'Benefit Statement'!G27</f>
        <v>0</v>
      </c>
      <c r="I8" s="45">
        <f t="shared" si="2"/>
        <v>0</v>
      </c>
    </row>
    <row r="9" spans="1:9" ht="15">
      <c r="A9" s="44" t="s">
        <v>91</v>
      </c>
      <c r="B9" s="45">
        <v>0</v>
      </c>
      <c r="C9" s="35">
        <f t="shared" si="0"/>
        <v>0</v>
      </c>
      <c r="D9" s="45">
        <v>13700.82</v>
      </c>
      <c r="E9" s="35">
        <f t="shared" si="1"/>
        <v>0</v>
      </c>
      <c r="F9" s="35">
        <f t="shared" si="3"/>
        <v>0</v>
      </c>
      <c r="G9" s="36" t="str">
        <f t="shared" si="4"/>
        <v>0</v>
      </c>
      <c r="H9" s="31">
        <f>'Benefit Statement'!G28</f>
        <v>0</v>
      </c>
      <c r="I9" s="45">
        <f t="shared" si="2"/>
        <v>0</v>
      </c>
    </row>
    <row r="10" spans="1:9" ht="15">
      <c r="A10" s="38" t="s">
        <v>92</v>
      </c>
      <c r="B10" s="45">
        <v>0</v>
      </c>
      <c r="C10" s="35">
        <f t="shared" si="0"/>
        <v>0</v>
      </c>
      <c r="D10" s="35">
        <v>15372.23</v>
      </c>
      <c r="E10" s="35">
        <f t="shared" si="1"/>
        <v>0</v>
      </c>
      <c r="F10" s="35">
        <f t="shared" si="3"/>
        <v>0</v>
      </c>
      <c r="G10" s="36" t="str">
        <f t="shared" si="4"/>
        <v>0</v>
      </c>
      <c r="H10" s="31">
        <f>'Benefit Statement'!G29</f>
        <v>0</v>
      </c>
      <c r="I10" s="45">
        <f t="shared" si="2"/>
        <v>0</v>
      </c>
    </row>
    <row r="11" spans="1:9" ht="15">
      <c r="A11" s="38" t="s">
        <v>93</v>
      </c>
      <c r="B11" s="45">
        <v>0</v>
      </c>
      <c r="C11" s="35">
        <f t="shared" si="0"/>
        <v>0</v>
      </c>
      <c r="D11" s="35">
        <v>16415.83</v>
      </c>
      <c r="E11" s="35">
        <f aca="true" t="shared" si="5" ref="E11:E23">SUM(D11*H11)</f>
        <v>0</v>
      </c>
      <c r="F11" s="35">
        <f t="shared" si="3"/>
        <v>0</v>
      </c>
      <c r="G11" s="36" t="str">
        <f t="shared" si="4"/>
        <v>0</v>
      </c>
      <c r="H11" s="31">
        <f>'Benefit Statement'!G30</f>
        <v>0</v>
      </c>
      <c r="I11" s="45">
        <f t="shared" si="2"/>
        <v>0</v>
      </c>
    </row>
    <row r="12" spans="1:9" ht="15">
      <c r="A12" s="38" t="s">
        <v>94</v>
      </c>
      <c r="B12" s="45">
        <v>0</v>
      </c>
      <c r="C12" s="35">
        <f t="shared" si="0"/>
        <v>0</v>
      </c>
      <c r="D12" s="35">
        <v>17459.43</v>
      </c>
      <c r="E12" s="35">
        <f t="shared" si="5"/>
        <v>0</v>
      </c>
      <c r="F12" s="35">
        <f t="shared" si="3"/>
        <v>0</v>
      </c>
      <c r="G12" s="36" t="str">
        <f t="shared" si="4"/>
        <v>0</v>
      </c>
      <c r="H12" s="31">
        <f>'Benefit Statement'!G31</f>
        <v>0</v>
      </c>
      <c r="I12" s="45">
        <f t="shared" si="2"/>
        <v>0</v>
      </c>
    </row>
    <row r="13" spans="1:9" ht="15">
      <c r="A13" s="38" t="s">
        <v>95</v>
      </c>
      <c r="B13" s="45">
        <v>0</v>
      </c>
      <c r="C13" s="35">
        <f t="shared" si="0"/>
        <v>0</v>
      </c>
      <c r="D13" s="35">
        <v>18711.75</v>
      </c>
      <c r="E13" s="35">
        <f t="shared" si="5"/>
        <v>0</v>
      </c>
      <c r="F13" s="35">
        <f t="shared" si="3"/>
        <v>0</v>
      </c>
      <c r="G13" s="36" t="str">
        <f t="shared" si="4"/>
        <v>0</v>
      </c>
      <c r="H13" s="31">
        <f>'Benefit Statement'!G32</f>
        <v>0</v>
      </c>
      <c r="I13" s="45">
        <f t="shared" si="2"/>
        <v>0</v>
      </c>
    </row>
    <row r="14" spans="1:9" ht="15">
      <c r="A14" s="38" t="s">
        <v>96</v>
      </c>
      <c r="B14" s="45">
        <v>0</v>
      </c>
      <c r="C14" s="35">
        <f t="shared" si="0"/>
        <v>0</v>
      </c>
      <c r="D14" s="35">
        <v>20172.79</v>
      </c>
      <c r="E14" s="35">
        <f t="shared" si="5"/>
        <v>0</v>
      </c>
      <c r="F14" s="35">
        <f t="shared" si="3"/>
        <v>0</v>
      </c>
      <c r="G14" s="36" t="str">
        <f t="shared" si="4"/>
        <v>0</v>
      </c>
      <c r="H14" s="31">
        <f>'Benefit Statement'!G33</f>
        <v>0</v>
      </c>
      <c r="I14" s="45">
        <f t="shared" si="2"/>
        <v>0</v>
      </c>
    </row>
    <row r="15" spans="1:9" ht="15">
      <c r="A15" s="38" t="s">
        <v>97</v>
      </c>
      <c r="B15" s="45">
        <v>0</v>
      </c>
      <c r="C15" s="35">
        <f t="shared" si="0"/>
        <v>0</v>
      </c>
      <c r="D15" s="35">
        <v>21842.55</v>
      </c>
      <c r="E15" s="35">
        <f t="shared" si="5"/>
        <v>0</v>
      </c>
      <c r="F15" s="35">
        <f t="shared" si="3"/>
        <v>0</v>
      </c>
      <c r="G15" s="36" t="str">
        <f t="shared" si="4"/>
        <v>0</v>
      </c>
      <c r="H15" s="31">
        <f>'Benefit Statement'!G34</f>
        <v>0</v>
      </c>
      <c r="I15" s="45">
        <f t="shared" si="2"/>
        <v>0</v>
      </c>
    </row>
    <row r="16" spans="1:9" ht="15">
      <c r="A16" s="38" t="s">
        <v>98</v>
      </c>
      <c r="B16" s="45">
        <v>0</v>
      </c>
      <c r="C16" s="35">
        <f t="shared" si="0"/>
        <v>0</v>
      </c>
      <c r="D16" s="35">
        <v>23303.59</v>
      </c>
      <c r="E16" s="35">
        <f t="shared" si="5"/>
        <v>0</v>
      </c>
      <c r="F16" s="35">
        <f t="shared" si="3"/>
        <v>0</v>
      </c>
      <c r="G16" s="36" t="str">
        <f t="shared" si="4"/>
        <v>0</v>
      </c>
      <c r="H16" s="31">
        <f>'Benefit Statement'!G35</f>
        <v>0</v>
      </c>
      <c r="I16" s="45">
        <f t="shared" si="2"/>
        <v>0</v>
      </c>
    </row>
    <row r="17" spans="1:9" ht="15">
      <c r="A17" s="38" t="s">
        <v>99</v>
      </c>
      <c r="B17" s="45">
        <v>0</v>
      </c>
      <c r="C17" s="35">
        <f t="shared" si="0"/>
        <v>0</v>
      </c>
      <c r="D17" s="35">
        <v>24034.11</v>
      </c>
      <c r="E17" s="35">
        <f t="shared" si="5"/>
        <v>0</v>
      </c>
      <c r="F17" s="35">
        <f t="shared" si="3"/>
        <v>0</v>
      </c>
      <c r="G17" s="36" t="str">
        <f t="shared" si="4"/>
        <v>0</v>
      </c>
      <c r="H17" s="31">
        <f>'Benefit Statement'!G36</f>
        <v>0</v>
      </c>
      <c r="I17" s="45">
        <f t="shared" si="2"/>
        <v>0</v>
      </c>
    </row>
    <row r="18" spans="1:9" ht="15">
      <c r="A18" s="38" t="s">
        <v>100</v>
      </c>
      <c r="B18" s="45">
        <v>0</v>
      </c>
      <c r="C18" s="35">
        <f t="shared" si="0"/>
        <v>0</v>
      </c>
      <c r="D18" s="35">
        <v>24034.11</v>
      </c>
      <c r="E18" s="35">
        <f t="shared" si="5"/>
        <v>0</v>
      </c>
      <c r="F18" s="35">
        <f t="shared" si="3"/>
        <v>0</v>
      </c>
      <c r="G18" s="36" t="str">
        <f t="shared" si="4"/>
        <v>0</v>
      </c>
      <c r="H18" s="31">
        <f>'Benefit Statement'!G37</f>
        <v>0</v>
      </c>
      <c r="I18" s="45">
        <f t="shared" si="2"/>
        <v>0</v>
      </c>
    </row>
    <row r="19" spans="1:9" ht="15">
      <c r="A19" s="165" t="s">
        <v>101</v>
      </c>
      <c r="B19" s="45">
        <v>0</v>
      </c>
      <c r="C19" s="166">
        <f t="shared" si="0"/>
        <v>0</v>
      </c>
      <c r="D19" s="166">
        <v>24034.11</v>
      </c>
      <c r="E19" s="166">
        <f t="shared" si="5"/>
        <v>0</v>
      </c>
      <c r="F19" s="166">
        <f t="shared" si="3"/>
        <v>0</v>
      </c>
      <c r="G19" s="167" t="str">
        <f t="shared" si="4"/>
        <v>0</v>
      </c>
      <c r="H19" s="31">
        <f>'Benefit Statement'!G38</f>
        <v>0</v>
      </c>
      <c r="I19" s="168">
        <f aca="true" t="shared" si="6" ref="I19:I24">SUM(C19+G19)</f>
        <v>0</v>
      </c>
    </row>
    <row r="20" spans="1:9" ht="15">
      <c r="A20" s="169" t="s">
        <v>102</v>
      </c>
      <c r="B20" s="45">
        <v>0</v>
      </c>
      <c r="C20" s="35">
        <f>SUM(B20*1.5%)</f>
        <v>0</v>
      </c>
      <c r="D20" s="166">
        <v>24034.11</v>
      </c>
      <c r="E20" s="166">
        <f t="shared" si="5"/>
        <v>0</v>
      </c>
      <c r="F20" s="166">
        <f>SUM(B20-E20)</f>
        <v>0</v>
      </c>
      <c r="G20" s="167" t="str">
        <f>IF(F20*5%&lt;=0,"0",F20*5%)</f>
        <v>0</v>
      </c>
      <c r="H20" s="31">
        <f>'Benefit Statement'!G39</f>
        <v>0</v>
      </c>
      <c r="I20" s="168">
        <f t="shared" si="6"/>
        <v>0</v>
      </c>
    </row>
    <row r="21" spans="1:9" ht="15">
      <c r="A21" s="169" t="s">
        <v>103</v>
      </c>
      <c r="B21" s="45">
        <v>0</v>
      </c>
      <c r="C21" s="35">
        <f>SUM(B21*1.5%)</f>
        <v>0</v>
      </c>
      <c r="D21" s="166">
        <v>24034.11</v>
      </c>
      <c r="E21" s="166">
        <f t="shared" si="5"/>
        <v>0</v>
      </c>
      <c r="F21" s="166">
        <f>SUM(B21-E21)</f>
        <v>0</v>
      </c>
      <c r="G21" s="167" t="str">
        <f>IF(F21*5%&lt;=0,"0",F21*5%)</f>
        <v>0</v>
      </c>
      <c r="H21" s="31">
        <f>'Benefit Statement'!G40</f>
        <v>0</v>
      </c>
      <c r="I21" s="168">
        <f t="shared" si="6"/>
        <v>0</v>
      </c>
    </row>
    <row r="22" spans="1:9" ht="15">
      <c r="A22" s="169" t="s">
        <v>124</v>
      </c>
      <c r="B22" s="45">
        <v>0</v>
      </c>
      <c r="C22" s="35">
        <f>SUM(B22*1.5%)</f>
        <v>0</v>
      </c>
      <c r="D22" s="166">
        <v>24034.11</v>
      </c>
      <c r="E22" s="166">
        <f t="shared" si="5"/>
        <v>0</v>
      </c>
      <c r="F22" s="166">
        <f>SUM(B22-E22)</f>
        <v>0</v>
      </c>
      <c r="G22" s="167" t="str">
        <f>IF(F22*5%&lt;=0,"0",F22*5%)</f>
        <v>0</v>
      </c>
      <c r="H22" s="31">
        <f>'Benefit Statement'!G41</f>
        <v>0</v>
      </c>
      <c r="I22" s="168">
        <f t="shared" si="6"/>
        <v>0</v>
      </c>
    </row>
    <row r="23" spans="1:9" ht="15">
      <c r="A23" s="170" t="s">
        <v>125</v>
      </c>
      <c r="B23" s="45">
        <v>0</v>
      </c>
      <c r="C23" s="35">
        <f>SUM(B23*1.5%)</f>
        <v>0</v>
      </c>
      <c r="D23" s="166">
        <v>24034.11</v>
      </c>
      <c r="E23" s="166">
        <f t="shared" si="5"/>
        <v>0</v>
      </c>
      <c r="F23" s="166">
        <f>SUM(B23-E23)</f>
        <v>0</v>
      </c>
      <c r="G23" s="167" t="str">
        <f>IF(F23*5%&lt;=0,"0",F23*5%)</f>
        <v>0</v>
      </c>
      <c r="H23" s="31">
        <f>'Benefit Statement'!G42</f>
        <v>0</v>
      </c>
      <c r="I23" s="168">
        <f t="shared" si="6"/>
        <v>0</v>
      </c>
    </row>
    <row r="24" spans="1:9" ht="15">
      <c r="A24" s="170" t="s">
        <v>155</v>
      </c>
      <c r="B24" s="45">
        <v>0</v>
      </c>
      <c r="C24" s="35">
        <f>SUM(B24*1.5%)</f>
        <v>0</v>
      </c>
      <c r="D24" s="166">
        <v>24347.2</v>
      </c>
      <c r="E24" s="166">
        <f aca="true" t="shared" si="7" ref="E24">SUM(D24*H24)</f>
        <v>0</v>
      </c>
      <c r="F24" s="166">
        <f>SUM(B24-E24)</f>
        <v>0</v>
      </c>
      <c r="G24" s="167" t="str">
        <f>IF(F24*5%&lt;=0,"0",F24*5%)</f>
        <v>0</v>
      </c>
      <c r="H24" s="31">
        <f>'Benefit Statement'!G43</f>
        <v>0</v>
      </c>
      <c r="I24" s="168">
        <f t="shared" si="6"/>
        <v>0</v>
      </c>
    </row>
    <row r="25" spans="1:9" ht="15">
      <c r="A25" s="39"/>
      <c r="B25" s="40"/>
      <c r="C25" s="41"/>
      <c r="D25" s="41"/>
      <c r="H25" s="125">
        <f>SUM(H4:H24)</f>
        <v>0</v>
      </c>
      <c r="I25" s="45">
        <f>SUM(I4:I23)</f>
        <v>0</v>
      </c>
    </row>
    <row r="26" spans="1:9" ht="15">
      <c r="A26" s="39"/>
      <c r="B26" s="40"/>
      <c r="C26" s="41"/>
      <c r="D26" s="41"/>
      <c r="G26" s="4" t="s">
        <v>104</v>
      </c>
      <c r="H26" s="125" t="s">
        <v>1</v>
      </c>
      <c r="I26" s="45">
        <f>'Pre April 96 Arrears'!I5</f>
        <v>0</v>
      </c>
    </row>
    <row r="27" spans="1:9" ht="15">
      <c r="A27" s="39"/>
      <c r="B27" s="40"/>
      <c r="C27" s="41"/>
      <c r="D27" s="41"/>
      <c r="G27" s="4" t="s">
        <v>105</v>
      </c>
      <c r="H27" s="125" t="s">
        <v>1</v>
      </c>
      <c r="I27" s="45">
        <f>'S &amp; C at Retirement'!E5</f>
        <v>0</v>
      </c>
    </row>
    <row r="28" spans="1:9" ht="15">
      <c r="A28" s="39"/>
      <c r="B28" s="40"/>
      <c r="C28" s="41"/>
      <c r="D28" s="41"/>
      <c r="H28" s="125" t="s">
        <v>106</v>
      </c>
      <c r="I28" s="45">
        <f>SUM(I25:I27)</f>
        <v>0</v>
      </c>
    </row>
    <row r="29" spans="1:9" ht="15">
      <c r="A29" s="39"/>
      <c r="B29" s="40"/>
      <c r="C29" s="41"/>
      <c r="D29" s="41"/>
      <c r="H29" s="125" t="s">
        <v>107</v>
      </c>
      <c r="I29" s="45">
        <v>0</v>
      </c>
    </row>
    <row r="30" spans="1:9" ht="15">
      <c r="A30" s="39"/>
      <c r="B30" s="40"/>
      <c r="C30" s="41"/>
      <c r="D30" s="41"/>
      <c r="H30" s="171" t="s">
        <v>127</v>
      </c>
      <c r="I30" s="172">
        <f>SUM(I28-I29)</f>
        <v>0</v>
      </c>
    </row>
    <row r="31" spans="1:4" ht="15">
      <c r="A31" s="39"/>
      <c r="B31" s="40"/>
      <c r="C31" s="41"/>
      <c r="D31" s="41"/>
    </row>
  </sheetData>
  <mergeCells count="1">
    <mergeCell ref="A1:I1"/>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&amp;RPart-time Template:  Non-Officer Pro-Rata Arrears</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7"/>
  <sheetViews>
    <sheetView workbookViewId="0" topLeftCell="A1">
      <selection activeCell="H2" sqref="H2"/>
    </sheetView>
  </sheetViews>
  <sheetFormatPr defaultColWidth="9.140625" defaultRowHeight="15"/>
  <cols>
    <col min="1" max="1" width="19.140625" style="4" customWidth="1"/>
    <col min="2" max="2" width="16.00390625" style="4" customWidth="1"/>
    <col min="3" max="3" width="12.140625" style="4" customWidth="1"/>
    <col min="4" max="7" width="14.7109375" style="4" customWidth="1"/>
    <col min="8" max="8" width="13.8515625" style="4" customWidth="1"/>
    <col min="9" max="16384" width="9.140625" style="4" customWidth="1"/>
  </cols>
  <sheetData>
    <row r="1" spans="1:9" ht="21">
      <c r="A1" s="48" t="s">
        <v>130</v>
      </c>
      <c r="B1" s="49"/>
      <c r="C1" s="49"/>
      <c r="D1" s="49"/>
      <c r="E1" s="49"/>
      <c r="F1" s="49"/>
      <c r="G1" s="49"/>
      <c r="H1" s="49"/>
      <c r="I1" s="50"/>
    </row>
    <row r="2" spans="1:9" ht="15">
      <c r="A2" s="16" t="s">
        <v>77</v>
      </c>
      <c r="B2" s="180">
        <f>'Benefit Statement'!B3</f>
        <v>0</v>
      </c>
      <c r="C2" s="35"/>
      <c r="D2" s="36" t="s">
        <v>129</v>
      </c>
      <c r="E2" s="5">
        <f>'Benefit Statement'!G6</f>
        <v>0</v>
      </c>
      <c r="F2" s="36"/>
      <c r="G2" s="36"/>
      <c r="H2" s="4">
        <v>365</v>
      </c>
      <c r="I2" s="5"/>
    </row>
    <row r="3" spans="1:9" ht="45">
      <c r="A3" s="173" t="s">
        <v>78</v>
      </c>
      <c r="B3" s="174" t="s">
        <v>79</v>
      </c>
      <c r="C3" s="175" t="s">
        <v>80</v>
      </c>
      <c r="D3" s="181" t="s">
        <v>81</v>
      </c>
      <c r="E3" s="181" t="s">
        <v>152</v>
      </c>
      <c r="F3" s="181" t="s">
        <v>153</v>
      </c>
      <c r="G3" s="181"/>
      <c r="H3" s="176" t="s">
        <v>83</v>
      </c>
      <c r="I3" s="176"/>
    </row>
    <row r="4" spans="1:9" ht="15">
      <c r="A4" s="44" t="s">
        <v>86</v>
      </c>
      <c r="B4" s="45">
        <f>'Pro Rata Arrears'!B4</f>
        <v>0</v>
      </c>
      <c r="C4" s="35">
        <f aca="true" t="shared" si="0" ref="C4:C12">SUM(B4*1.5%)</f>
        <v>0</v>
      </c>
      <c r="D4" s="45">
        <v>7428.21</v>
      </c>
      <c r="E4" s="45">
        <f>SUM(D4/52.18)</f>
        <v>142.36</v>
      </c>
      <c r="F4" s="46">
        <f>'Benefit Statement'!G23*$H$2/7</f>
        <v>0</v>
      </c>
      <c r="G4" s="45">
        <f>SUM(E4*F4)</f>
        <v>0</v>
      </c>
      <c r="H4" s="35">
        <f>SUM(B4-D4)</f>
        <v>-7428.21</v>
      </c>
      <c r="I4" s="37" t="str">
        <f>IF(H4*5%&lt;=0,"0",H4*5%)</f>
        <v>0</v>
      </c>
    </row>
    <row r="5" spans="1:9" ht="15">
      <c r="A5" s="44" t="s">
        <v>87</v>
      </c>
      <c r="B5" s="45">
        <f>'Pro Rata Arrears'!B5</f>
        <v>0</v>
      </c>
      <c r="C5" s="35">
        <f t="shared" si="0"/>
        <v>0</v>
      </c>
      <c r="D5" s="45">
        <v>10159.35</v>
      </c>
      <c r="E5" s="45">
        <f aca="true" t="shared" si="1" ref="E5:E12">SUM(D5/52.18)</f>
        <v>194.7</v>
      </c>
      <c r="F5" s="46">
        <f>'Benefit Statement'!G24*$H$2/7</f>
        <v>0</v>
      </c>
      <c r="G5" s="45">
        <f aca="true" t="shared" si="2" ref="G5:G12">SUM(E5*F5)</f>
        <v>0</v>
      </c>
      <c r="H5" s="35">
        <f aca="true" t="shared" si="3" ref="H5:H12">SUM(B5-D5)</f>
        <v>-10159.35</v>
      </c>
      <c r="I5" s="37" t="str">
        <f aca="true" t="shared" si="4" ref="I5:I12">IF(H5*5%&lt;=0,"0",H5*5%)</f>
        <v>0</v>
      </c>
    </row>
    <row r="6" spans="1:9" ht="15">
      <c r="A6" s="44" t="s">
        <v>88</v>
      </c>
      <c r="B6" s="45">
        <f>'Pro Rata Arrears'!B6</f>
        <v>0</v>
      </c>
      <c r="C6" s="35">
        <f t="shared" si="0"/>
        <v>0</v>
      </c>
      <c r="D6" s="45">
        <v>10717.06</v>
      </c>
      <c r="E6" s="45">
        <f t="shared" si="1"/>
        <v>205.39</v>
      </c>
      <c r="F6" s="46">
        <f>'Benefit Statement'!G25*$H$2/7</f>
        <v>0</v>
      </c>
      <c r="G6" s="45">
        <f t="shared" si="2"/>
        <v>0</v>
      </c>
      <c r="H6" s="35">
        <f t="shared" si="3"/>
        <v>-10717.06</v>
      </c>
      <c r="I6" s="37" t="str">
        <f t="shared" si="4"/>
        <v>0</v>
      </c>
    </row>
    <row r="7" spans="1:9" ht="15">
      <c r="A7" s="44" t="s">
        <v>89</v>
      </c>
      <c r="B7" s="45">
        <f>'Pro Rata Arrears'!B7</f>
        <v>0</v>
      </c>
      <c r="C7" s="35">
        <f t="shared" si="0"/>
        <v>0</v>
      </c>
      <c r="D7" s="45">
        <v>11460.37</v>
      </c>
      <c r="E7" s="45">
        <f t="shared" si="1"/>
        <v>219.63</v>
      </c>
      <c r="F7" s="46">
        <f>'Benefit Statement'!G26*$H$2/7</f>
        <v>0</v>
      </c>
      <c r="G7" s="45">
        <f t="shared" si="2"/>
        <v>0</v>
      </c>
      <c r="H7" s="35">
        <f t="shared" si="3"/>
        <v>-11460.37</v>
      </c>
      <c r="I7" s="37" t="str">
        <f t="shared" si="4"/>
        <v>0</v>
      </c>
    </row>
    <row r="8" spans="1:9" ht="15">
      <c r="A8" s="44" t="s">
        <v>90</v>
      </c>
      <c r="B8" s="45">
        <f>'Pro Rata Arrears'!B8</f>
        <v>0</v>
      </c>
      <c r="C8" s="35">
        <f t="shared" si="0"/>
        <v>0</v>
      </c>
      <c r="D8" s="45">
        <v>12405.63</v>
      </c>
      <c r="E8" s="45">
        <f t="shared" si="1"/>
        <v>237.75</v>
      </c>
      <c r="F8" s="46">
        <f>'Benefit Statement'!G27*$H$2/7</f>
        <v>0</v>
      </c>
      <c r="G8" s="45">
        <f t="shared" si="2"/>
        <v>0</v>
      </c>
      <c r="H8" s="35">
        <f t="shared" si="3"/>
        <v>-12405.63</v>
      </c>
      <c r="I8" s="37" t="str">
        <f t="shared" si="4"/>
        <v>0</v>
      </c>
    </row>
    <row r="9" spans="1:9" ht="15">
      <c r="A9" s="44" t="s">
        <v>91</v>
      </c>
      <c r="B9" s="45">
        <f>'Pro Rata Arrears'!B9</f>
        <v>0</v>
      </c>
      <c r="C9" s="35">
        <f t="shared" si="0"/>
        <v>0</v>
      </c>
      <c r="D9" s="45">
        <v>13700.82</v>
      </c>
      <c r="E9" s="45">
        <f t="shared" si="1"/>
        <v>262.57</v>
      </c>
      <c r="F9" s="46">
        <f>'Benefit Statement'!G28*$H$2/7</f>
        <v>0</v>
      </c>
      <c r="G9" s="45">
        <f t="shared" si="2"/>
        <v>0</v>
      </c>
      <c r="H9" s="35">
        <f t="shared" si="3"/>
        <v>-13700.82</v>
      </c>
      <c r="I9" s="37" t="str">
        <f t="shared" si="4"/>
        <v>0</v>
      </c>
    </row>
    <row r="10" spans="1:9" ht="15">
      <c r="A10" s="38" t="s">
        <v>92</v>
      </c>
      <c r="B10" s="45">
        <f>'Pro Rata Arrears'!B10</f>
        <v>0</v>
      </c>
      <c r="C10" s="35">
        <f t="shared" si="0"/>
        <v>0</v>
      </c>
      <c r="D10" s="35">
        <v>15372.23</v>
      </c>
      <c r="E10" s="45">
        <f t="shared" si="1"/>
        <v>294.6</v>
      </c>
      <c r="F10" s="46">
        <f>'Benefit Statement'!G29*$H$2/7</f>
        <v>0</v>
      </c>
      <c r="G10" s="45">
        <f t="shared" si="2"/>
        <v>0</v>
      </c>
      <c r="H10" s="35">
        <f t="shared" si="3"/>
        <v>-15372.23</v>
      </c>
      <c r="I10" s="37" t="str">
        <f t="shared" si="4"/>
        <v>0</v>
      </c>
    </row>
    <row r="11" spans="1:9" ht="15">
      <c r="A11" s="38" t="s">
        <v>93</v>
      </c>
      <c r="B11" s="45">
        <f>'Pro Rata Arrears'!B11</f>
        <v>0</v>
      </c>
      <c r="C11" s="35">
        <f t="shared" si="0"/>
        <v>0</v>
      </c>
      <c r="D11" s="35">
        <v>16415.83</v>
      </c>
      <c r="E11" s="45">
        <f t="shared" si="1"/>
        <v>314.6</v>
      </c>
      <c r="F11" s="46">
        <f>'Benefit Statement'!G30*$H$2/7</f>
        <v>0</v>
      </c>
      <c r="G11" s="45">
        <f t="shared" si="2"/>
        <v>0</v>
      </c>
      <c r="H11" s="35">
        <f t="shared" si="3"/>
        <v>-16415.83</v>
      </c>
      <c r="I11" s="37" t="str">
        <f t="shared" si="4"/>
        <v>0</v>
      </c>
    </row>
    <row r="12" spans="1:9" ht="15">
      <c r="A12" s="38" t="s">
        <v>94</v>
      </c>
      <c r="B12" s="45">
        <f>'Pro Rata Arrears'!B12</f>
        <v>0</v>
      </c>
      <c r="C12" s="35">
        <f t="shared" si="0"/>
        <v>0</v>
      </c>
      <c r="D12" s="35">
        <v>17459.43</v>
      </c>
      <c r="E12" s="45">
        <f t="shared" si="1"/>
        <v>334.6</v>
      </c>
      <c r="F12" s="46">
        <f>'Benefit Statement'!G31*$H$2/7</f>
        <v>0</v>
      </c>
      <c r="G12" s="45">
        <f t="shared" si="2"/>
        <v>0</v>
      </c>
      <c r="H12" s="35">
        <f t="shared" si="3"/>
        <v>-17459.43</v>
      </c>
      <c r="I12" s="37" t="str">
        <f t="shared" si="4"/>
        <v>0</v>
      </c>
    </row>
    <row r="13" spans="1:9" ht="15">
      <c r="A13" s="38"/>
      <c r="B13" s="47"/>
      <c r="C13" s="35">
        <f>SUM(C4:C12)</f>
        <v>0</v>
      </c>
      <c r="D13" s="35"/>
      <c r="E13" s="35"/>
      <c r="F13" s="35"/>
      <c r="G13" s="35"/>
      <c r="H13" s="35"/>
      <c r="I13" s="35"/>
    </row>
    <row r="14" spans="1:9" ht="15">
      <c r="A14" s="39"/>
      <c r="B14" s="40"/>
      <c r="C14" s="41"/>
      <c r="D14" s="35"/>
      <c r="E14" s="35"/>
      <c r="F14" s="35"/>
      <c r="G14" s="35"/>
      <c r="H14" s="5"/>
      <c r="I14" s="5"/>
    </row>
    <row r="15" spans="1:9" ht="15">
      <c r="A15" s="39"/>
      <c r="B15" s="40"/>
      <c r="C15" s="41"/>
      <c r="D15" s="36" t="s">
        <v>108</v>
      </c>
      <c r="E15" s="36"/>
      <c r="F15" s="36"/>
      <c r="G15" s="36"/>
      <c r="H15" s="5"/>
      <c r="I15" s="35">
        <f>C13</f>
        <v>0</v>
      </c>
    </row>
    <row r="16" spans="1:9" ht="15">
      <c r="A16" s="39"/>
      <c r="B16" s="40"/>
      <c r="C16" s="41"/>
      <c r="D16" s="36" t="s">
        <v>123</v>
      </c>
      <c r="E16" s="36"/>
      <c r="F16" s="36"/>
      <c r="G16" s="36"/>
      <c r="H16" s="5"/>
      <c r="I16" s="35">
        <v>0</v>
      </c>
    </row>
    <row r="17" spans="1:9" ht="15">
      <c r="A17" s="39"/>
      <c r="B17" s="40"/>
      <c r="C17" s="41"/>
      <c r="D17" s="32" t="s">
        <v>127</v>
      </c>
      <c r="E17" s="32"/>
      <c r="F17" s="32"/>
      <c r="G17" s="32"/>
      <c r="H17" s="42"/>
      <c r="I17" s="43">
        <f>SUM(I15-I16)</f>
        <v>0</v>
      </c>
    </row>
  </sheetData>
  <mergeCells count="1">
    <mergeCell ref="A1:I1"/>
  </mergeCells>
  <printOptions/>
  <pageMargins left="0.7086614173228347" right="0.7086614173228347" top="0.7480314960629921" bottom="0.7480314960629921" header="0.31496062992125984" footer="0.31496062992125984"/>
  <pageSetup horizontalDpi="600" verticalDpi="600" orientation="landscape" paperSize="9" r:id="rId3"/>
  <headerFooter>
    <oddHeader>&amp;RPart-time Template:  Non-Officer Limited Membership Arrears</oddHeader>
    <oddFooter>&amp;C&amp;8
</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16"/>
  <sheetViews>
    <sheetView workbookViewId="0" topLeftCell="A1">
      <selection activeCell="F15" sqref="F15"/>
    </sheetView>
  </sheetViews>
  <sheetFormatPr defaultColWidth="9.140625" defaultRowHeight="15"/>
  <cols>
    <col min="1" max="1" width="18.8515625" style="4" customWidth="1"/>
    <col min="2" max="2" width="14.7109375" style="4" customWidth="1"/>
  </cols>
  <sheetData>
    <row r="1" spans="1:2" ht="15">
      <c r="A1" s="10" t="s">
        <v>136</v>
      </c>
      <c r="B1" s="10"/>
    </row>
    <row r="2" spans="1:2" ht="15">
      <c r="A2" s="38" t="s">
        <v>137</v>
      </c>
      <c r="B2" s="35">
        <v>14930.19</v>
      </c>
    </row>
    <row r="3" spans="1:2" ht="15">
      <c r="A3" s="38" t="s">
        <v>138</v>
      </c>
      <c r="B3" s="35">
        <v>16068</v>
      </c>
    </row>
    <row r="4" spans="1:2" ht="15">
      <c r="A4" s="38" t="s">
        <v>139</v>
      </c>
      <c r="B4" s="35">
        <v>17111.56</v>
      </c>
    </row>
    <row r="5" spans="1:2" ht="15">
      <c r="A5" s="38" t="s">
        <v>140</v>
      </c>
      <c r="B5" s="35">
        <v>18294.28</v>
      </c>
    </row>
    <row r="6" spans="1:2" ht="15">
      <c r="A6" s="38" t="s">
        <v>141</v>
      </c>
      <c r="B6" s="35">
        <v>19685.8</v>
      </c>
    </row>
    <row r="7" spans="1:2" ht="15">
      <c r="A7" s="38" t="s">
        <v>142</v>
      </c>
      <c r="B7" s="35">
        <v>21285.96</v>
      </c>
    </row>
    <row r="8" spans="1:2" ht="15">
      <c r="A8" s="38" t="s">
        <v>143</v>
      </c>
      <c r="B8" s="35">
        <v>22816.6</v>
      </c>
    </row>
    <row r="9" spans="1:2" ht="15">
      <c r="A9" s="38" t="s">
        <v>144</v>
      </c>
      <c r="B9" s="35">
        <v>23790.6</v>
      </c>
    </row>
    <row r="10" spans="1:2" ht="15">
      <c r="A10" s="38" t="s">
        <v>145</v>
      </c>
      <c r="B10" s="35">
        <v>24034.11</v>
      </c>
    </row>
    <row r="11" spans="1:2" ht="15">
      <c r="A11" s="38" t="s">
        <v>146</v>
      </c>
      <c r="B11" s="35">
        <v>24034.11</v>
      </c>
    </row>
    <row r="12" spans="1:2" ht="15">
      <c r="A12" s="38" t="s">
        <v>147</v>
      </c>
      <c r="B12" s="35">
        <v>24034.11</v>
      </c>
    </row>
    <row r="13" spans="1:2" ht="15">
      <c r="A13" s="38" t="s">
        <v>148</v>
      </c>
      <c r="B13" s="35">
        <v>24034.11</v>
      </c>
    </row>
    <row r="14" spans="1:2" ht="15">
      <c r="A14" s="38" t="s">
        <v>149</v>
      </c>
      <c r="B14" s="35">
        <v>24034.11</v>
      </c>
    </row>
    <row r="15" spans="1:2" ht="15">
      <c r="A15" s="38" t="s">
        <v>150</v>
      </c>
      <c r="B15" s="35">
        <v>24034.11</v>
      </c>
    </row>
    <row r="16" spans="1:2" ht="15">
      <c r="A16" s="38" t="s">
        <v>151</v>
      </c>
      <c r="B16" s="35">
        <v>24034.11</v>
      </c>
    </row>
  </sheetData>
  <printOptions/>
  <pageMargins left="0.7086614173228347" right="0.7086614173228347" top="0.7480314960629921" bottom="0.7480314960629921" header="0.31496062992125984" footer="0.31496062992125984"/>
  <pageSetup horizontalDpi="600" verticalDpi="600" orientation="portrait" paperSize="9" r:id="rId3"/>
  <headerFooter>
    <oddHeader>&amp;RPart-time Template:  Non-Officer SCP Rates</oddHead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workbookViewId="0" topLeftCell="A1">
      <selection activeCell="D18" sqref="D18"/>
    </sheetView>
  </sheetViews>
  <sheetFormatPr defaultColWidth="9.140625" defaultRowHeight="15"/>
  <cols>
    <col min="1" max="1" width="6.421875" style="11" customWidth="1"/>
    <col min="2" max="2" width="24.7109375" style="0" bestFit="1" customWidth="1"/>
  </cols>
  <sheetData>
    <row r="1" spans="1:2" ht="15">
      <c r="A1" s="182" t="s">
        <v>39</v>
      </c>
      <c r="B1" s="182"/>
    </row>
    <row r="3" spans="1:8" s="11" customFormat="1" ht="36" customHeight="1">
      <c r="A3" s="11">
        <v>1</v>
      </c>
      <c r="B3" s="51" t="s">
        <v>156</v>
      </c>
      <c r="C3" s="51"/>
      <c r="D3" s="51"/>
      <c r="E3" s="51"/>
      <c r="F3" s="51"/>
      <c r="G3" s="51"/>
      <c r="H3" s="51"/>
    </row>
    <row r="4" spans="1:8" ht="15">
      <c r="A4" s="11">
        <v>2</v>
      </c>
      <c r="B4" s="183" t="s">
        <v>157</v>
      </c>
      <c r="C4" s="183"/>
      <c r="D4" s="183"/>
      <c r="E4" s="183"/>
      <c r="F4" s="183"/>
      <c r="G4" s="183"/>
      <c r="H4" s="183"/>
    </row>
    <row r="5" spans="1:8" ht="15">
      <c r="A5" s="11">
        <v>3</v>
      </c>
      <c r="B5" s="183" t="s">
        <v>158</v>
      </c>
      <c r="C5" s="183"/>
      <c r="D5" s="183"/>
      <c r="E5" s="183"/>
      <c r="F5" s="183"/>
      <c r="G5" s="183"/>
      <c r="H5" s="183"/>
    </row>
    <row r="6" spans="1:8" ht="15">
      <c r="A6" s="11">
        <v>4</v>
      </c>
      <c r="B6" s="183" t="s">
        <v>159</v>
      </c>
      <c r="C6" s="183"/>
      <c r="D6" s="183"/>
      <c r="E6" s="183"/>
      <c r="F6" s="183"/>
      <c r="G6" s="183"/>
      <c r="H6" s="183"/>
    </row>
    <row r="7" spans="1:8" ht="33.75" customHeight="1">
      <c r="A7" s="11">
        <v>5</v>
      </c>
      <c r="B7" s="51" t="s">
        <v>160</v>
      </c>
      <c r="C7" s="51"/>
      <c r="D7" s="51"/>
      <c r="E7" s="51"/>
      <c r="F7" s="51"/>
      <c r="G7" s="51"/>
      <c r="H7" s="51"/>
    </row>
  </sheetData>
  <mergeCells count="6">
    <mergeCell ref="B3:H3"/>
    <mergeCell ref="A1:B1"/>
    <mergeCell ref="B4:H4"/>
    <mergeCell ref="B5:H5"/>
    <mergeCell ref="B6:H6"/>
    <mergeCell ref="B7:H7"/>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2012-11-16T14:31:26Z</cp:lastPrinted>
  <dcterms:created xsi:type="dcterms:W3CDTF">2006-09-16T00:00:00Z</dcterms:created>
  <dcterms:modified xsi:type="dcterms:W3CDTF">2016-06-30T10:00:01Z</dcterms:modified>
  <cp:category/>
  <cp:version/>
  <cp:contentType/>
  <cp:contentStatus/>
</cp:coreProperties>
</file>