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24226"/>
  <bookViews>
    <workbookView xWindow="0" yWindow="0" windowWidth="25200" windowHeight="11760" activeTab="0"/>
  </bookViews>
  <sheets>
    <sheet name="Benefit Statement" sheetId="1" r:id="rId1"/>
    <sheet name="Pro Rata Arrears" sheetId="5" r:id="rId2"/>
    <sheet name="LTD Arrears" sheetId="9" r:id="rId3"/>
    <sheet name="SPC Rates" sheetId="7" r:id="rId4"/>
    <sheet name="General Notes on spreadsheets" sheetId="4" r:id="rId5"/>
  </sheets>
  <definedNames/>
  <calcPr calcId="171027" fullPrecision="0"/>
</workbook>
</file>

<file path=xl/comments1.xml><?xml version="1.0" encoding="utf-8"?>
<comments xmlns="http://schemas.openxmlformats.org/spreadsheetml/2006/main">
  <authors>
    <author>Author</author>
  </authors>
  <commentList>
    <comment ref="B9" authorId="0">
      <text>
        <r>
          <rPr>
            <sz val="8"/>
            <rFont val="Tahoma"/>
            <family val="2"/>
          </rPr>
          <t xml:space="preserve"> WTE salary or if part time: part-time hourly rate x wholetime equivalent hours
</t>
        </r>
      </text>
    </comment>
    <comment ref="H79" authorId="0">
      <text>
        <r>
          <rPr>
            <sz val="8"/>
            <rFont val="Tahoma"/>
            <family val="2"/>
          </rPr>
          <t xml:space="preserve">input any outstanding contributions
</t>
        </r>
      </text>
    </comment>
    <comment ref="E83" authorId="0">
      <text>
        <r>
          <rPr>
            <sz val="8"/>
            <rFont val="Tahoma"/>
            <family val="2"/>
          </rPr>
          <t xml:space="preserve">Twice the annual state pension contributory amount
</t>
        </r>
      </text>
    </comment>
    <comment ref="G123" authorId="0">
      <text>
        <r>
          <rPr>
            <sz val="8"/>
            <rFont val="Tahoma"/>
            <family val="2"/>
          </rPr>
          <t xml:space="preserve">pro-rata service
</t>
        </r>
      </text>
    </comment>
    <comment ref="H124" authorId="0">
      <text>
        <r>
          <rPr>
            <sz val="8"/>
            <rFont val="Tahoma"/>
            <family val="2"/>
          </rPr>
          <t>input any outstanding contributions</t>
        </r>
      </text>
    </comment>
    <comment ref="E128" authorId="0">
      <text>
        <r>
          <rPr>
            <sz val="8"/>
            <rFont val="Tahoma"/>
            <family val="2"/>
          </rPr>
          <t xml:space="preserve">adjust formula accordingly when rate changes
</t>
        </r>
      </text>
    </comment>
    <comment ref="B131" authorId="0">
      <text>
        <r>
          <rPr>
            <sz val="8"/>
            <rFont val="Tahoma"/>
            <family val="2"/>
          </rPr>
          <t>input correct figure in accordance with rule  3.3333333 x annual SPC. IF less than this amount, input annual salary.</t>
        </r>
      </text>
    </comment>
    <comment ref="B132" authorId="0">
      <text>
        <r>
          <rPr>
            <sz val="8"/>
            <rFont val="Tahoma"/>
            <family val="2"/>
          </rPr>
          <t>input balance above 3.3333333 x annual SPC</t>
        </r>
      </text>
    </comment>
  </commentList>
</comments>
</file>

<file path=xl/sharedStrings.xml><?xml version="1.0" encoding="utf-8"?>
<sst xmlns="http://schemas.openxmlformats.org/spreadsheetml/2006/main" count="296" uniqueCount="148">
  <si>
    <t>Ltd Service</t>
  </si>
  <si>
    <t xml:space="preserve"> </t>
  </si>
  <si>
    <t>Years</t>
  </si>
  <si>
    <t>P/T Hrs</t>
  </si>
  <si>
    <t>Over All Total</t>
  </si>
  <si>
    <t>Pension</t>
  </si>
  <si>
    <t>WTE Salary</t>
  </si>
  <si>
    <t>Nett Lump Sum</t>
  </si>
  <si>
    <t>Arrears of Pro Rata Pens</t>
  </si>
  <si>
    <t>SERVICE</t>
  </si>
  <si>
    <t>PENSION</t>
  </si>
  <si>
    <t>Arrears Pre 96 Service</t>
  </si>
  <si>
    <t>Pension 1/200</t>
  </si>
  <si>
    <t>Pension 1/80</t>
  </si>
  <si>
    <t>x Notional Full Time Service</t>
  </si>
  <si>
    <t>Over 3/80 (Lump Sum)</t>
  </si>
  <si>
    <t>Arrears of Contributions</t>
  </si>
  <si>
    <t>Gross Lump Sum</t>
  </si>
  <si>
    <t>WTE Salary at Retirement</t>
  </si>
  <si>
    <t>Up Rated Pro Rata Salary at Retirement</t>
  </si>
  <si>
    <t>2 x SPC at Retirement</t>
  </si>
  <si>
    <t>Over 1/80 (Pension)</t>
  </si>
  <si>
    <t>Nett Pensionable Remuneration at Retirement</t>
  </si>
  <si>
    <t>Limited Membership Pension</t>
  </si>
  <si>
    <t>Ltd Membership Pension P.A.</t>
  </si>
  <si>
    <t>REVISED PRO RATA INTEGRATION Lump Sum &amp; Pension</t>
  </si>
  <si>
    <t>LIMITED MEMBERSHIP (LTD)  Lump Sum &amp; Pension (D/PER)</t>
  </si>
  <si>
    <t>LTD MEMBERSHIP LUMP SUM</t>
  </si>
  <si>
    <t>Pro Rata LUMP SUM</t>
  </si>
  <si>
    <t>x Total Pro Rata Service</t>
  </si>
  <si>
    <t>WTE Salary x Pr Service x 3/80</t>
  </si>
  <si>
    <t>Pension calculated in 2 stages, 1st 3.333333 SCP x 1/200th x svce</t>
  </si>
  <si>
    <t>2nd stage is remainder x 1/80th x svce</t>
  </si>
  <si>
    <t>Adjust accordingly</t>
  </si>
  <si>
    <t>Note under Pro Rata Whole Time Equivalent (WTE) Salary is used in all calculations</t>
  </si>
  <si>
    <t>Total Pro Rata Pension P.A.</t>
  </si>
  <si>
    <t>Part time Pro Rata Service</t>
  </si>
  <si>
    <t>Total Pro Rata Service</t>
  </si>
  <si>
    <t>Contract Value if applicable</t>
  </si>
  <si>
    <t xml:space="preserve">3.3333333x SPC = </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</si>
  <si>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</si>
  <si>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NOTES ON SPREADSHEETS:</t>
  </si>
  <si>
    <t xml:space="preserve">WTE Hours for this case </t>
  </si>
  <si>
    <t>Name</t>
  </si>
  <si>
    <t>Address</t>
  </si>
  <si>
    <t>PPS No</t>
  </si>
  <si>
    <t>Date of Birth</t>
  </si>
  <si>
    <t>Benefit Date</t>
  </si>
  <si>
    <t>Name:</t>
  </si>
  <si>
    <t>Staff ID</t>
  </si>
  <si>
    <t>Year</t>
  </si>
  <si>
    <t>Actual Salary</t>
  </si>
  <si>
    <t>Gross Pens</t>
  </si>
  <si>
    <t>SPC</t>
  </si>
  <si>
    <t>P/R Pen</t>
  </si>
  <si>
    <t>Nett Pens</t>
  </si>
  <si>
    <t>Pro Rata Pens</t>
  </si>
  <si>
    <t>Service</t>
  </si>
  <si>
    <t>WTE Pens</t>
  </si>
  <si>
    <t>01.01.02 - 31.12.02</t>
  </si>
  <si>
    <t>01.01.03 - 31.12.03</t>
  </si>
  <si>
    <t>01.01.04 - 31.12.04</t>
  </si>
  <si>
    <t>01.01.05 - 31.12.05</t>
  </si>
  <si>
    <t>01.01.06 - 31.12.06</t>
  </si>
  <si>
    <t>01.01.07 - 31.12.07</t>
  </si>
  <si>
    <t>01.01.08 - 31.12.08</t>
  </si>
  <si>
    <t>01.01.09 - 31.12.09</t>
  </si>
  <si>
    <t>01.01.10 - 31.12.10</t>
  </si>
  <si>
    <t>01.01.11 - 31.12.11</t>
  </si>
  <si>
    <t>01.01.12 - 31.12.12</t>
  </si>
  <si>
    <t>Pre 01 (Pt 1 Dec 01)</t>
  </si>
  <si>
    <t>S &amp; C @1.5%</t>
  </si>
  <si>
    <t>Sub Total</t>
  </si>
  <si>
    <t>S/Ann Paid</t>
  </si>
  <si>
    <t>S/Ann Due</t>
  </si>
  <si>
    <t xml:space="preserve">Estimate of Lump Sum &amp; Pension </t>
  </si>
  <si>
    <t>DATES</t>
  </si>
  <si>
    <t>WEEKS</t>
  </si>
  <si>
    <t xml:space="preserve">WEEKLY </t>
  </si>
  <si>
    <t>NET EARNINGS</t>
  </si>
  <si>
    <t>OAP</t>
  </si>
  <si>
    <t>01/04/96 - 13/06/96</t>
  </si>
  <si>
    <t>14.06.96 - 31.12.96</t>
  </si>
  <si>
    <t>01.01.97 - 31.05.97</t>
  </si>
  <si>
    <t>01.06.97 - 31.12.97</t>
  </si>
  <si>
    <t>01.01.98 - 04.06.98</t>
  </si>
  <si>
    <t>01.01.99 - 02.06.99</t>
  </si>
  <si>
    <t>03.06.99 - 31.12.99</t>
  </si>
  <si>
    <t>01.01.00 - 04.05.00</t>
  </si>
  <si>
    <t>05.05.00 - 31.12.00</t>
  </si>
  <si>
    <t>01.01.01 - 05.04.01</t>
  </si>
  <si>
    <t>06.04.01 - 31.12.01</t>
  </si>
  <si>
    <t>01/01/02 - 31/12/02</t>
  </si>
  <si>
    <t>01/01/03 - 31/12/03</t>
  </si>
  <si>
    <t>01/01/04 - 31/12/04</t>
  </si>
  <si>
    <t>01/01/05 - 31/12/05</t>
  </si>
  <si>
    <t>01/01/06 - 31/12/06</t>
  </si>
  <si>
    <t>01/01/07 - 31/12/07</t>
  </si>
  <si>
    <t>01/01/08 - 31/12/08</t>
  </si>
  <si>
    <t>01/01/09 - 31/12/09</t>
  </si>
  <si>
    <t>SPC Rates from 01/04/96 to 31/12/09</t>
  </si>
  <si>
    <t xml:space="preserve">SPC Rates from 01/01/02 to </t>
  </si>
  <si>
    <t>01.01.13 - 31.12.13</t>
  </si>
  <si>
    <t>01.01.14 - 31.12.14</t>
  </si>
  <si>
    <t>01.01.15 - 31.12.15</t>
  </si>
  <si>
    <t>01.01.16 - 31.12.16</t>
  </si>
  <si>
    <t>Emp No</t>
  </si>
  <si>
    <t>Pro Rata Arrears</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</si>
  <si>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</si>
  <si>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</si>
  <si>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</si>
  <si>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</si>
  <si>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</si>
  <si>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</si>
  <si>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</si>
  <si>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</si>
  <si>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</si>
  <si>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</si>
  <si>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</si>
  <si>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</si>
  <si>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</si>
  <si>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</si>
  <si>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</si>
  <si>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</si>
  <si>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</si>
  <si>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</si>
  <si>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</si>
  <si>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</si>
  <si>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</si>
  <si>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</si>
  <si>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</si>
  <si>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</si>
  <si>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</si>
  <si>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</si>
  <si>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</si>
  <si>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</si>
  <si>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</si>
  <si>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Centre</t>
  </si>
  <si>
    <t>Start Date</t>
  </si>
  <si>
    <t>Wks</t>
  </si>
  <si>
    <t>01.01.98 - 31.12.98</t>
  </si>
  <si>
    <t>Limited Membership Arrears</t>
  </si>
  <si>
    <t>Superann paid</t>
  </si>
  <si>
    <t>To ensure accuracy, go to office button, select excel options, select advanced, scroll down to when calculating this workbook and tick set precision as displayed</t>
  </si>
  <si>
    <t>Ensure formula is copied correctly</t>
  </si>
  <si>
    <t>Ensure you amend the COAP rates in the spreadsheet when there is any changes</t>
  </si>
  <si>
    <t xml:space="preserve"> 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</si>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</sst>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0.0000"/>
    <numFmt numFmtId="165" formatCode="&quot;€&quot;#,##0.00"/>
    <numFmt numFmtId="166" formatCode="dd/mm/yyyy;@"/>
    <numFmt numFmtId="167" formatCode="#,##0.0000_ ;[Red]\-#,##0.0000\ "/>
  </numFmts>
  <fonts count="28">
    <font>
      <sz val="11"/>
      <color theme="1"/>
      <name val="Calibri"/>
      <family val="2"/>
      <scheme val="minor"/>
    </font>
    <font>
      <sz val="10"/>
      <name val="Arial"/>
      <family val="2"/>
    </font>
    <font>
      <sz val="11"/>
      <color indexed="8"/>
      <name val="Calibri"/>
      <family val="2"/>
    </font>
    <font>
      <sz val="8"/>
      <name val="Tahoma"/>
      <family val="2"/>
    </font>
    <font>
      <b/>
      <sz val="11"/>
      <color indexed="8"/>
      <name val="Calibri"/>
      <family val="2"/>
    </font>
    <font>
      <sz val="22"/>
      <color indexed="8"/>
      <name val="Calibri"/>
      <family val="2"/>
    </font>
    <font>
      <sz val="11"/>
      <color indexed="60"/>
      <name val="Calibri"/>
      <family val="2"/>
    </font>
    <font>
      <b/>
      <sz val="22"/>
      <color indexed="8"/>
      <name val="Calibri"/>
      <family val="2"/>
    </font>
    <font>
      <sz val="8"/>
      <name val="Calibri"/>
      <family val="2"/>
    </font>
    <font>
      <sz val="11"/>
      <color indexed="10"/>
      <name val="Calibri"/>
      <family val="2"/>
    </font>
    <font>
      <b/>
      <sz val="11"/>
      <color theme="1"/>
      <name val="Calibri"/>
      <family val="2"/>
      <scheme val="minor"/>
    </font>
    <font>
      <sz val="10"/>
      <color theme="1"/>
      <name val="Calibri"/>
      <family val="2"/>
      <scheme val="minor"/>
    </font>
    <font>
      <sz val="10"/>
      <color theme="1"/>
      <name val="Arial"/>
      <family val="2"/>
    </font>
    <font>
      <sz val="11"/>
      <name val="Calibri"/>
      <family val="2"/>
      <scheme val="minor"/>
    </font>
    <font>
      <b/>
      <sz val="14"/>
      <color theme="1"/>
      <name val="Calibri"/>
      <family val="2"/>
      <scheme val="minor"/>
    </font>
    <font>
      <b/>
      <sz val="22"/>
      <color indexed="8"/>
      <name val="Calibri"/>
      <family val="2"/>
      <scheme val="minor"/>
    </font>
    <font>
      <sz val="22"/>
      <color indexed="8"/>
      <name val="Calibri"/>
      <family val="2"/>
      <scheme val="minor"/>
    </font>
    <font>
      <b/>
      <sz val="11"/>
      <color indexed="8"/>
      <name val="Calibri"/>
      <family val="2"/>
      <scheme val="minor"/>
    </font>
    <font>
      <sz val="11"/>
      <color indexed="8"/>
      <name val="Calibri"/>
      <family val="2"/>
      <scheme val="minor"/>
    </font>
    <font>
      <b/>
      <sz val="18"/>
      <color indexed="8"/>
      <name val="Calibri"/>
      <family val="2"/>
      <scheme val="minor"/>
    </font>
    <font>
      <b/>
      <sz val="26"/>
      <color indexed="8"/>
      <name val="Calibri"/>
      <family val="2"/>
      <scheme val="minor"/>
    </font>
    <font>
      <b/>
      <u val="single"/>
      <sz val="11"/>
      <color indexed="8"/>
      <name val="Calibri"/>
      <family val="2"/>
      <scheme val="minor"/>
    </font>
    <font>
      <u val="single"/>
      <sz val="11"/>
      <color indexed="8"/>
      <name val="Calibri"/>
      <family val="2"/>
      <scheme val="minor"/>
    </font>
    <font>
      <b/>
      <sz val="11"/>
      <name val="Calibri"/>
      <family val="2"/>
      <scheme val="minor"/>
    </font>
    <font>
      <b/>
      <sz val="11"/>
      <color indexed="10"/>
      <name val="Calibri"/>
      <family val="2"/>
      <scheme val="minor"/>
    </font>
    <font>
      <sz val="11"/>
      <color indexed="60"/>
      <name val="Calibri"/>
      <family val="2"/>
      <scheme val="minor"/>
    </font>
    <font>
      <sz val="11"/>
      <color indexed="10"/>
      <name val="Calibri"/>
      <family val="2"/>
      <scheme val="minor"/>
    </font>
    <font>
      <b/>
      <sz val="8"/>
      <name val="Calibri"/>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s>
  <borders count="7">
    <border>
      <left/>
      <right/>
      <top/>
      <bottom/>
      <diagonal/>
    </border>
    <border>
      <left style="thin"/>
      <right style="thin"/>
      <top style="thin"/>
      <bottom style="thin"/>
    </border>
    <border>
      <left/>
      <right/>
      <top/>
      <bottom style="thin"/>
    </border>
    <border>
      <left style="thin"/>
      <right/>
      <top style="thin"/>
      <bottom style="thin"/>
    </border>
    <border>
      <left/>
      <right/>
      <top/>
      <bottom style="double"/>
    </border>
    <border>
      <left/>
      <right style="thin"/>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7">
    <xf numFmtId="0" fontId="0" fillId="0" borderId="0" xfId="0"/>
    <xf numFmtId="0" fontId="4" fillId="0" borderId="0" xfId="0" applyFont="1"/>
    <xf numFmtId="0" fontId="5" fillId="0" borderId="0" xfId="0" applyFont="1"/>
    <xf numFmtId="0" fontId="0" fillId="0" borderId="0" xfId="0" applyFont="1"/>
    <xf numFmtId="164" fontId="0" fillId="0" borderId="1" xfId="0" applyNumberFormat="1" applyFont="1" applyBorder="1"/>
    <xf numFmtId="0" fontId="0" fillId="0" borderId="1" xfId="0" applyFont="1" applyBorder="1"/>
    <xf numFmtId="165" fontId="0" fillId="0" borderId="1" xfId="0" applyNumberFormat="1" applyFont="1" applyBorder="1"/>
    <xf numFmtId="8" fontId="0" fillId="0" borderId="1" xfId="0" applyNumberFormat="1" applyFont="1" applyBorder="1"/>
    <xf numFmtId="0" fontId="4" fillId="0" borderId="0" xfId="0" applyFont="1" applyAlignment="1">
      <alignment wrapText="1"/>
    </xf>
    <xf numFmtId="0" fontId="0" fillId="0" borderId="0" xfId="0" applyAlignment="1">
      <alignment wrapText="1"/>
    </xf>
    <xf numFmtId="0" fontId="6" fillId="0" borderId="0" xfId="0" applyFont="1"/>
    <xf numFmtId="0" fontId="0" fillId="0" borderId="1" xfId="0" applyFont="1" applyBorder="1" applyAlignment="1">
      <alignment wrapText="1"/>
    </xf>
    <xf numFmtId="164" fontId="0" fillId="0" borderId="1" xfId="0" applyNumberFormat="1" applyFont="1" applyBorder="1" applyAlignment="1">
      <alignment wrapText="1"/>
    </xf>
    <xf numFmtId="164" fontId="0" fillId="2" borderId="1" xfId="0" applyNumberFormat="1" applyFont="1" applyFill="1" applyBorder="1"/>
    <xf numFmtId="0" fontId="10" fillId="0" borderId="0" xfId="0" applyFont="1"/>
    <xf numFmtId="0" fontId="0" fillId="0" borderId="0" xfId="0" applyAlignment="1">
      <alignment horizontal="left"/>
    </xf>
    <xf numFmtId="0" fontId="2" fillId="0" borderId="0" xfId="0" applyFont="1"/>
    <xf numFmtId="0" fontId="11" fillId="0" borderId="0" xfId="0" applyFont="1"/>
    <xf numFmtId="0" fontId="12" fillId="0" borderId="0" xfId="0" applyFont="1"/>
    <xf numFmtId="0" fontId="12" fillId="2" borderId="0" xfId="0" applyFont="1" applyFill="1"/>
    <xf numFmtId="0" fontId="9" fillId="0" borderId="0" xfId="0" applyFont="1"/>
    <xf numFmtId="0" fontId="0" fillId="2" borderId="0" xfId="0" applyFill="1"/>
    <xf numFmtId="166" fontId="10" fillId="0" borderId="1" xfId="0" applyNumberFormat="1" applyFont="1" applyBorder="1"/>
    <xf numFmtId="166" fontId="10" fillId="0" borderId="1" xfId="0" applyNumberFormat="1" applyFont="1" applyBorder="1" applyAlignment="1">
      <alignment horizontal="center"/>
    </xf>
    <xf numFmtId="165" fontId="10" fillId="0" borderId="1" xfId="0" applyNumberFormat="1" applyFont="1" applyBorder="1"/>
    <xf numFmtId="165" fontId="10" fillId="0" borderId="1" xfId="0" applyNumberFormat="1" applyFont="1" applyBorder="1" applyAlignment="1">
      <alignment horizontal="right"/>
    </xf>
    <xf numFmtId="164" fontId="13" fillId="0" borderId="1" xfId="0" applyNumberFormat="1" applyFont="1" applyBorder="1"/>
    <xf numFmtId="8" fontId="0" fillId="3" borderId="1" xfId="0" applyNumberFormat="1" applyFont="1" applyFill="1" applyBorder="1" applyAlignment="1">
      <alignment wrapText="1"/>
    </xf>
    <xf numFmtId="0" fontId="10" fillId="0" borderId="1" xfId="0" applyFont="1" applyBorder="1"/>
    <xf numFmtId="49" fontId="0" fillId="3" borderId="1" xfId="0" applyNumberFormat="1" applyFont="1" applyFill="1" applyBorder="1" applyAlignment="1">
      <alignment horizontal="right" wrapText="1"/>
    </xf>
    <xf numFmtId="16" fontId="0" fillId="3" borderId="1" xfId="0" applyNumberFormat="1" applyFont="1" applyFill="1" applyBorder="1"/>
    <xf numFmtId="165" fontId="0" fillId="3" borderId="1" xfId="0" applyNumberFormat="1" applyFont="1" applyFill="1" applyBorder="1"/>
    <xf numFmtId="49" fontId="0" fillId="3" borderId="0" xfId="0" applyNumberFormat="1" applyFont="1" applyFill="1" applyBorder="1" applyAlignment="1">
      <alignment horizontal="right" wrapText="1"/>
    </xf>
    <xf numFmtId="0" fontId="14" fillId="0" borderId="2" xfId="0" applyFont="1" applyBorder="1" applyAlignment="1">
      <alignment horizontal="center"/>
    </xf>
    <xf numFmtId="0" fontId="0" fillId="0" borderId="0" xfId="0" applyAlignment="1">
      <alignment horizontal="left" wrapText="1"/>
    </xf>
    <xf numFmtId="0" fontId="15" fillId="0" borderId="0" xfId="0" applyFont="1" applyAlignment="1">
      <alignment horizontal="center"/>
    </xf>
    <xf numFmtId="0" fontId="16" fillId="0" borderId="0" xfId="0" applyFont="1"/>
    <xf numFmtId="0" fontId="15" fillId="0" borderId="0" xfId="0" applyFont="1" applyAlignment="1">
      <alignment horizontal="center"/>
    </xf>
    <xf numFmtId="0" fontId="17" fillId="0" borderId="0" xfId="0" applyFont="1" applyAlignment="1">
      <alignment/>
    </xf>
    <xf numFmtId="0" fontId="17" fillId="0" borderId="0" xfId="0" applyFont="1" applyAlignment="1">
      <alignment vertical="top"/>
    </xf>
    <xf numFmtId="0" fontId="0" fillId="0" borderId="0" xfId="0" applyFont="1" applyAlignment="1">
      <alignment vertical="top"/>
    </xf>
    <xf numFmtId="164" fontId="17" fillId="0" borderId="0" xfId="0" applyNumberFormat="1" applyFont="1" applyAlignment="1">
      <alignment/>
    </xf>
    <xf numFmtId="0" fontId="18" fillId="0" borderId="0" xfId="0" applyFont="1"/>
    <xf numFmtId="14" fontId="18" fillId="0" borderId="0" xfId="0" applyNumberFormat="1" applyFont="1" applyAlignment="1">
      <alignment horizontal="left" vertical="top"/>
    </xf>
    <xf numFmtId="0" fontId="17" fillId="0" borderId="0" xfId="0" applyFont="1" applyAlignment="1">
      <alignment horizontal="center"/>
    </xf>
    <xf numFmtId="164" fontId="17" fillId="0" borderId="0" xfId="0" applyNumberFormat="1" applyFont="1"/>
    <xf numFmtId="0" fontId="19" fillId="0" borderId="0" xfId="0" applyFont="1"/>
    <xf numFmtId="49" fontId="0" fillId="0" borderId="0" xfId="0" applyNumberFormat="1" applyFont="1" applyAlignment="1">
      <alignment horizontal="right"/>
    </xf>
    <xf numFmtId="164" fontId="0" fillId="0" borderId="0" xfId="0" applyNumberFormat="1" applyFont="1"/>
    <xf numFmtId="0" fontId="0" fillId="2" borderId="0" xfId="0" applyFont="1" applyFill="1" applyAlignment="1">
      <alignment wrapText="1"/>
    </xf>
    <xf numFmtId="165" fontId="0" fillId="3" borderId="0" xfId="0" applyNumberFormat="1" applyFont="1" applyFill="1" applyAlignment="1">
      <alignment horizontal="right" wrapText="1"/>
    </xf>
    <xf numFmtId="0" fontId="0" fillId="3" borderId="0" xfId="0" applyFont="1" applyFill="1" applyAlignment="1">
      <alignment wrapText="1"/>
    </xf>
    <xf numFmtId="164" fontId="0" fillId="3" borderId="0" xfId="0" applyNumberFormat="1" applyFont="1" applyFill="1" applyAlignment="1">
      <alignment wrapText="1"/>
    </xf>
    <xf numFmtId="164" fontId="0" fillId="0" borderId="0" xfId="0" applyNumberFormat="1" applyFont="1" applyAlignment="1">
      <alignment wrapText="1"/>
    </xf>
    <xf numFmtId="0" fontId="0" fillId="0" borderId="0" xfId="0" applyFont="1" applyAlignment="1">
      <alignment wrapText="1"/>
    </xf>
    <xf numFmtId="49" fontId="0" fillId="3" borderId="0" xfId="0" applyNumberFormat="1" applyFont="1" applyFill="1" applyAlignment="1">
      <alignment horizontal="right"/>
    </xf>
    <xf numFmtId="0" fontId="0" fillId="3" borderId="0" xfId="0" applyFont="1" applyFill="1"/>
    <xf numFmtId="164" fontId="0" fillId="3" borderId="0" xfId="0" applyNumberFormat="1" applyFont="1" applyFill="1"/>
    <xf numFmtId="0" fontId="17" fillId="0" borderId="1" xfId="0" applyFont="1" applyBorder="1" applyAlignment="1">
      <alignment wrapText="1"/>
    </xf>
    <xf numFmtId="49" fontId="17" fillId="3" borderId="1" xfId="0" applyNumberFormat="1" applyFont="1" applyFill="1" applyBorder="1" applyAlignment="1">
      <alignment horizontal="right" wrapText="1"/>
    </xf>
    <xf numFmtId="0" fontId="17" fillId="3" borderId="1" xfId="0" applyFont="1" applyFill="1" applyBorder="1" applyAlignment="1">
      <alignment wrapText="1"/>
    </xf>
    <xf numFmtId="164" fontId="17" fillId="3" borderId="1" xfId="0" applyNumberFormat="1" applyFont="1" applyFill="1" applyBorder="1" applyAlignment="1">
      <alignment wrapText="1"/>
    </xf>
    <xf numFmtId="164" fontId="17" fillId="0" borderId="3" xfId="0" applyNumberFormat="1" applyFont="1" applyBorder="1" applyAlignment="1">
      <alignment wrapText="1"/>
    </xf>
    <xf numFmtId="0" fontId="17" fillId="0" borderId="0" xfId="0" applyFont="1" applyAlignment="1">
      <alignment wrapText="1"/>
    </xf>
    <xf numFmtId="164" fontId="0" fillId="3" borderId="1" xfId="0" applyNumberFormat="1" applyFont="1" applyFill="1" applyBorder="1"/>
    <xf numFmtId="2" fontId="0" fillId="3" borderId="1" xfId="0" applyNumberFormat="1" applyFont="1" applyFill="1" applyBorder="1"/>
    <xf numFmtId="0" fontId="0" fillId="3" borderId="1" xfId="0" applyFont="1" applyFill="1" applyBorder="1"/>
    <xf numFmtId="0" fontId="17" fillId="0" borderId="1" xfId="0" applyFont="1" applyBorder="1"/>
    <xf numFmtId="16" fontId="17" fillId="3" borderId="1" xfId="0" applyNumberFormat="1" applyFont="1" applyFill="1" applyBorder="1"/>
    <xf numFmtId="0" fontId="17" fillId="0" borderId="0" xfId="0" applyFont="1"/>
    <xf numFmtId="0" fontId="17" fillId="4" borderId="1" xfId="0" applyFont="1" applyFill="1" applyBorder="1"/>
    <xf numFmtId="49" fontId="17" fillId="0" borderId="1" xfId="0" applyNumberFormat="1" applyFont="1" applyBorder="1" applyAlignment="1" applyProtection="1">
      <alignment horizontal="right"/>
      <protection locked="0"/>
    </xf>
    <xf numFmtId="164" fontId="17" fillId="0" borderId="1" xfId="0" applyNumberFormat="1" applyFont="1" applyBorder="1"/>
    <xf numFmtId="2" fontId="17" fillId="0" borderId="1" xfId="0" applyNumberFormat="1" applyFont="1" applyBorder="1"/>
    <xf numFmtId="164" fontId="17" fillId="4" borderId="1" xfId="0" applyNumberFormat="1" applyFont="1" applyFill="1" applyBorder="1"/>
    <xf numFmtId="49" fontId="17" fillId="0" borderId="0" xfId="0" applyNumberFormat="1" applyFont="1" applyAlignment="1" applyProtection="1">
      <alignment horizontal="right"/>
      <protection locked="0"/>
    </xf>
    <xf numFmtId="0" fontId="17" fillId="0" borderId="4" xfId="0" applyFont="1" applyBorder="1"/>
    <xf numFmtId="49" fontId="17" fillId="0" borderId="4" xfId="0" applyNumberFormat="1" applyFont="1" applyBorder="1" applyAlignment="1" applyProtection="1">
      <alignment horizontal="right"/>
      <protection locked="0"/>
    </xf>
    <xf numFmtId="164" fontId="17" fillId="0" borderId="4" xfId="0" applyNumberFormat="1" applyFont="1" applyBorder="1"/>
    <xf numFmtId="0" fontId="17" fillId="0" borderId="0" xfId="0" applyFont="1" applyBorder="1"/>
    <xf numFmtId="0" fontId="20" fillId="0" borderId="0" xfId="0" applyFont="1"/>
    <xf numFmtId="49" fontId="20" fillId="0" borderId="0" xfId="0" applyNumberFormat="1" applyFont="1" applyAlignment="1" applyProtection="1">
      <alignment horizontal="right"/>
      <protection locked="0"/>
    </xf>
    <xf numFmtId="164" fontId="20" fillId="0" borderId="0" xfId="0" applyNumberFormat="1" applyFont="1"/>
    <xf numFmtId="49" fontId="0" fillId="0" borderId="0" xfId="0" applyNumberFormat="1" applyFont="1" applyAlignment="1" applyProtection="1">
      <alignment horizontal="right"/>
      <protection locked="0"/>
    </xf>
    <xf numFmtId="0" fontId="21" fillId="0" borderId="1" xfId="0" applyFont="1" applyBorder="1" applyAlignment="1">
      <alignment wrapText="1"/>
    </xf>
    <xf numFmtId="49" fontId="17" fillId="0" borderId="1" xfId="0" applyNumberFormat="1" applyFont="1" applyBorder="1" applyAlignment="1">
      <alignment horizontal="right" wrapText="1"/>
    </xf>
    <xf numFmtId="0" fontId="17" fillId="0" borderId="1" xfId="0" applyFont="1" applyBorder="1" applyAlignment="1" applyProtection="1">
      <alignment wrapText="1"/>
      <protection locked="0"/>
    </xf>
    <xf numFmtId="164" fontId="17" fillId="0" borderId="1" xfId="0" applyNumberFormat="1" applyFont="1" applyBorder="1" applyAlignment="1">
      <alignment wrapText="1"/>
    </xf>
    <xf numFmtId="0" fontId="22" fillId="0" borderId="1" xfId="0" applyFont="1" applyBorder="1" applyAlignment="1">
      <alignment wrapText="1"/>
    </xf>
    <xf numFmtId="8" fontId="0" fillId="0" borderId="1" xfId="0" applyNumberFormat="1" applyFont="1" applyFill="1" applyBorder="1" applyProtection="1">
      <protection locked="0"/>
    </xf>
    <xf numFmtId="2" fontId="0" fillId="0" borderId="1" xfId="0" applyNumberFormat="1" applyFont="1" applyBorder="1"/>
    <xf numFmtId="0" fontId="0" fillId="0" borderId="1" xfId="0" applyNumberFormat="1" applyFont="1" applyBorder="1"/>
    <xf numFmtId="165" fontId="23" fillId="4" borderId="1" xfId="0" applyNumberFormat="1" applyFont="1" applyFill="1" applyBorder="1"/>
    <xf numFmtId="165" fontId="24" fillId="0" borderId="0" xfId="0" applyNumberFormat="1" applyFont="1"/>
    <xf numFmtId="2" fontId="0" fillId="0" borderId="1" xfId="0" applyNumberFormat="1" applyFont="1" applyFill="1" applyBorder="1"/>
    <xf numFmtId="165" fontId="0" fillId="0" borderId="1" xfId="0" applyNumberFormat="1" applyFont="1" applyBorder="1" applyAlignment="1">
      <alignment horizontal="right"/>
    </xf>
    <xf numFmtId="0" fontId="17" fillId="4" borderId="1" xfId="0" applyFont="1" applyFill="1" applyBorder="1" applyAlignment="1">
      <alignment wrapText="1"/>
    </xf>
    <xf numFmtId="49" fontId="17" fillId="0" borderId="1" xfId="0" applyNumberFormat="1" applyFont="1" applyBorder="1" applyAlignment="1" applyProtection="1">
      <alignment horizontal="right" wrapText="1"/>
      <protection locked="0"/>
    </xf>
    <xf numFmtId="165" fontId="17" fillId="4" borderId="1" xfId="0" applyNumberFormat="1" applyFont="1" applyFill="1" applyBorder="1" applyAlignment="1">
      <alignment wrapText="1"/>
    </xf>
    <xf numFmtId="165" fontId="24" fillId="0" borderId="1" xfId="0" applyNumberFormat="1" applyFont="1" applyBorder="1"/>
    <xf numFmtId="165" fontId="17" fillId="0" borderId="1" xfId="0" applyNumberFormat="1" applyFont="1" applyBorder="1"/>
    <xf numFmtId="2" fontId="17" fillId="0" borderId="0" xfId="0" applyNumberFormat="1" applyFont="1"/>
    <xf numFmtId="0" fontId="0" fillId="0" borderId="4" xfId="0" applyFont="1" applyBorder="1"/>
    <xf numFmtId="49" fontId="0" fillId="0" borderId="4" xfId="0" applyNumberFormat="1" applyFont="1" applyBorder="1" applyAlignment="1">
      <alignment horizontal="right"/>
    </xf>
    <xf numFmtId="164" fontId="0" fillId="0" borderId="4" xfId="0" applyNumberFormat="1" applyFont="1" applyBorder="1"/>
    <xf numFmtId="0" fontId="23" fillId="0" borderId="0" xfId="0" applyFont="1"/>
    <xf numFmtId="165" fontId="17" fillId="0" borderId="1" xfId="0" applyNumberFormat="1" applyFont="1" applyFill="1" applyBorder="1" applyAlignment="1">
      <alignment horizontal="right"/>
    </xf>
    <xf numFmtId="49" fontId="0" fillId="0" borderId="1" xfId="0" applyNumberFormat="1" applyFont="1" applyBorder="1" applyAlignment="1">
      <alignment horizontal="right"/>
    </xf>
    <xf numFmtId="49" fontId="0" fillId="0" borderId="3" xfId="0" applyNumberFormat="1" applyFont="1" applyBorder="1" applyAlignment="1">
      <alignment horizontal="center"/>
    </xf>
    <xf numFmtId="49" fontId="0" fillId="0" borderId="5" xfId="0" applyNumberFormat="1" applyFont="1" applyBorder="1" applyAlignment="1">
      <alignment horizontal="center"/>
    </xf>
    <xf numFmtId="49" fontId="0" fillId="0" borderId="1" xfId="0" applyNumberFormat="1" applyFont="1" applyBorder="1" applyAlignment="1">
      <alignment horizontal="right" wrapText="1"/>
    </xf>
    <xf numFmtId="8" fontId="17" fillId="4" borderId="1" xfId="0" applyNumberFormat="1" applyFont="1" applyFill="1" applyBorder="1"/>
    <xf numFmtId="8" fontId="0" fillId="0" borderId="0" xfId="0" applyNumberFormat="1" applyFont="1"/>
    <xf numFmtId="0" fontId="21" fillId="0" borderId="1" xfId="0" applyFont="1" applyBorder="1"/>
    <xf numFmtId="165" fontId="17" fillId="0" borderId="1" xfId="0" applyNumberFormat="1" applyFont="1" applyFill="1" applyBorder="1" applyAlignment="1">
      <alignment horizontal="left"/>
    </xf>
    <xf numFmtId="165" fontId="17" fillId="3" borderId="1" xfId="0" applyNumberFormat="1" applyFont="1" applyFill="1" applyBorder="1" applyAlignment="1">
      <alignment horizontal="left"/>
    </xf>
    <xf numFmtId="165" fontId="0" fillId="3" borderId="1" xfId="0" applyNumberFormat="1" applyFont="1" applyFill="1" applyBorder="1" applyAlignment="1">
      <alignment horizontal="right"/>
    </xf>
    <xf numFmtId="8" fontId="17" fillId="0" borderId="1" xfId="0" applyNumberFormat="1" applyFont="1" applyBorder="1"/>
    <xf numFmtId="0" fontId="13" fillId="0" borderId="1" xfId="0" applyFont="1" applyBorder="1"/>
    <xf numFmtId="165" fontId="13" fillId="0" borderId="1" xfId="0" applyNumberFormat="1" applyFont="1" applyBorder="1" applyAlignment="1">
      <alignment horizontal="right"/>
    </xf>
    <xf numFmtId="8" fontId="23" fillId="0" borderId="1" xfId="0" applyNumberFormat="1" applyFont="1" applyBorder="1"/>
    <xf numFmtId="0" fontId="25" fillId="0" borderId="0" xfId="0" applyFont="1"/>
    <xf numFmtId="0" fontId="0" fillId="0" borderId="0" xfId="0" applyFont="1" applyBorder="1"/>
    <xf numFmtId="165" fontId="0" fillId="0" borderId="0" xfId="0" applyNumberFormat="1" applyFont="1" applyBorder="1" applyAlignment="1">
      <alignment horizontal="right"/>
    </xf>
    <xf numFmtId="164" fontId="0" fillId="0" borderId="0" xfId="0" applyNumberFormat="1" applyFont="1" applyBorder="1"/>
    <xf numFmtId="8" fontId="17" fillId="0" borderId="0" xfId="0" applyNumberFormat="1" applyFont="1"/>
    <xf numFmtId="0" fontId="17" fillId="4" borderId="0" xfId="0" applyFont="1" applyFill="1" applyBorder="1"/>
    <xf numFmtId="165" fontId="17" fillId="4" borderId="0" xfId="0" applyNumberFormat="1" applyFont="1" applyFill="1" applyBorder="1" applyAlignment="1">
      <alignment horizontal="right"/>
    </xf>
    <xf numFmtId="164" fontId="17" fillId="0" borderId="0" xfId="0" applyNumberFormat="1" applyFont="1" applyBorder="1"/>
    <xf numFmtId="8" fontId="17" fillId="4" borderId="0" xfId="0" applyNumberFormat="1" applyFont="1" applyFill="1"/>
    <xf numFmtId="0" fontId="15" fillId="0" borderId="0" xfId="0" applyFont="1"/>
    <xf numFmtId="49" fontId="15" fillId="0" borderId="0" xfId="0" applyNumberFormat="1" applyFont="1" applyAlignment="1" applyProtection="1">
      <alignment horizontal="right"/>
      <protection locked="0"/>
    </xf>
    <xf numFmtId="164" fontId="15" fillId="0" borderId="0" xfId="0" applyNumberFormat="1" applyFont="1"/>
    <xf numFmtId="0" fontId="15" fillId="0" borderId="0" xfId="0" applyFont="1" applyBorder="1"/>
    <xf numFmtId="0" fontId="7" fillId="0" borderId="0" xfId="0" applyFont="1"/>
    <xf numFmtId="0" fontId="17" fillId="0" borderId="3" xfId="0" applyFont="1" applyBorder="1" applyAlignment="1">
      <alignment horizontal="center" wrapText="1"/>
    </xf>
    <xf numFmtId="0" fontId="17" fillId="0" borderId="6" xfId="0" applyFont="1" applyBorder="1" applyAlignment="1">
      <alignment horizontal="center" wrapText="1"/>
    </xf>
    <xf numFmtId="0" fontId="17" fillId="0" borderId="5" xfId="0" applyFont="1" applyBorder="1" applyAlignment="1">
      <alignment horizontal="center" wrapText="1"/>
    </xf>
    <xf numFmtId="0" fontId="0" fillId="0" borderId="1" xfId="0" applyFont="1" applyBorder="1" applyAlignment="1">
      <alignment horizontal="center"/>
    </xf>
    <xf numFmtId="166" fontId="0" fillId="0" borderId="1" xfId="0" applyNumberFormat="1" applyFont="1" applyBorder="1"/>
    <xf numFmtId="0" fontId="0" fillId="4" borderId="0" xfId="0" applyFont="1" applyFill="1"/>
    <xf numFmtId="165" fontId="0" fillId="4" borderId="0" xfId="0" applyNumberFormat="1" applyFont="1" applyFill="1"/>
    <xf numFmtId="2" fontId="10" fillId="0" borderId="1" xfId="0" applyNumberFormat="1" applyFont="1" applyBorder="1"/>
    <xf numFmtId="166" fontId="23" fillId="0" borderId="1" xfId="0" applyNumberFormat="1" applyFont="1" applyBorder="1" applyAlignment="1">
      <alignment horizontal="center"/>
    </xf>
    <xf numFmtId="2" fontId="23" fillId="0" borderId="1" xfId="0" applyNumberFormat="1" applyFont="1" applyBorder="1" applyAlignment="1">
      <alignment horizontal="right"/>
    </xf>
    <xf numFmtId="165" fontId="23" fillId="0" borderId="1" xfId="0" applyNumberFormat="1" applyFont="1" applyBorder="1" applyAlignment="1">
      <alignment horizontal="right"/>
    </xf>
    <xf numFmtId="0" fontId="23" fillId="0" borderId="1" xfId="0" applyFont="1" applyBorder="1" applyAlignment="1">
      <alignment horizontal="right"/>
    </xf>
    <xf numFmtId="164" fontId="23" fillId="0" borderId="1" xfId="0" applyNumberFormat="1" applyFont="1" applyBorder="1" applyAlignment="1">
      <alignment horizontal="right"/>
    </xf>
    <xf numFmtId="2" fontId="23" fillId="0" borderId="1" xfId="0" applyNumberFormat="1" applyFont="1" applyBorder="1"/>
    <xf numFmtId="165" fontId="23" fillId="0" borderId="1" xfId="0" applyNumberFormat="1" applyFont="1" applyBorder="1"/>
    <xf numFmtId="0" fontId="23" fillId="0" borderId="1" xfId="0" applyFont="1" applyBorder="1"/>
    <xf numFmtId="164" fontId="23" fillId="0" borderId="1" xfId="0" applyNumberFormat="1" applyFont="1" applyBorder="1"/>
    <xf numFmtId="165" fontId="13" fillId="0" borderId="1" xfId="0" applyNumberFormat="1" applyFont="1" applyBorder="1"/>
    <xf numFmtId="166" fontId="13" fillId="2" borderId="1" xfId="0" applyNumberFormat="1" applyFont="1" applyFill="1" applyBorder="1"/>
    <xf numFmtId="165" fontId="0" fillId="2" borderId="1" xfId="0" applyNumberFormat="1" applyFont="1" applyFill="1" applyBorder="1"/>
    <xf numFmtId="165" fontId="13" fillId="2" borderId="1" xfId="0" applyNumberFormat="1" applyFont="1" applyFill="1" applyBorder="1"/>
    <xf numFmtId="166" fontId="13" fillId="2" borderId="0" xfId="0" applyNumberFormat="1" applyFont="1" applyFill="1" applyBorder="1"/>
    <xf numFmtId="2" fontId="13" fillId="0" borderId="0" xfId="0" applyNumberFormat="1" applyFont="1" applyBorder="1"/>
    <xf numFmtId="165" fontId="0" fillId="0" borderId="0" xfId="0" applyNumberFormat="1" applyFont="1" applyBorder="1"/>
    <xf numFmtId="165" fontId="0" fillId="2" borderId="0" xfId="0" applyNumberFormat="1" applyFont="1" applyFill="1" applyBorder="1"/>
    <xf numFmtId="165" fontId="26" fillId="2" borderId="1" xfId="0" applyNumberFormat="1" applyFont="1" applyFill="1" applyBorder="1"/>
    <xf numFmtId="166" fontId="0" fillId="0" borderId="0" xfId="0" applyNumberFormat="1" applyFont="1"/>
    <xf numFmtId="2" fontId="0" fillId="0" borderId="0" xfId="0" applyNumberFormat="1" applyFont="1"/>
    <xf numFmtId="165" fontId="0" fillId="0" borderId="0" xfId="0" applyNumberFormat="1" applyFont="1"/>
    <xf numFmtId="0" fontId="0" fillId="0" borderId="0" xfId="0" applyFont="1" applyFill="1"/>
    <xf numFmtId="167" fontId="0" fillId="0" borderId="0" xfId="0" applyNumberFormat="1" applyFont="1" applyFill="1"/>
    <xf numFmtId="3" fontId="0" fillId="0" borderId="1" xfId="0" applyNumberFormat="1" applyFont="1" applyBorder="1"/>
    <xf numFmtId="0" fontId="0" fillId="2" borderId="0" xfId="0" applyFont="1" applyFill="1"/>
    <xf numFmtId="166" fontId="26" fillId="0" borderId="1" xfId="0" applyNumberFormat="1" applyFont="1" applyBorder="1"/>
    <xf numFmtId="165" fontId="26" fillId="0" borderId="1" xfId="0" applyNumberFormat="1" applyFont="1" applyBorder="1"/>
    <xf numFmtId="166" fontId="23" fillId="0" borderId="1" xfId="0" applyNumberFormat="1" applyFont="1" applyBorder="1"/>
    <xf numFmtId="166" fontId="13" fillId="0" borderId="1" xfId="0" applyNumberFormat="1" applyFont="1" applyBorder="1"/>
    <xf numFmtId="164" fontId="26" fillId="0" borderId="1" xfId="0" applyNumberFormat="1" applyFont="1" applyBorder="1"/>
    <xf numFmtId="164" fontId="13" fillId="2" borderId="1" xfId="0" applyNumberFormat="1" applyFont="1" applyFill="1" applyBorder="1"/>
    <xf numFmtId="166" fontId="13" fillId="5" borderId="1" xfId="0" applyNumberFormat="1" applyFont="1" applyFill="1" applyBorder="1"/>
    <xf numFmtId="0" fontId="10" fillId="0" borderId="0" xfId="0" applyFont="1" applyAlignment="1">
      <alignment horizontal="left"/>
    </xf>
    <xf numFmtId="0" fontId="0" fillId="0" borderId="0" xfId="0"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7"/>
  <sheetViews>
    <sheetView tabSelected="1" view="pageLayout" workbookViewId="0" topLeftCell="A1">
      <selection activeCell="B135" sqref="B135"/>
    </sheetView>
  </sheetViews>
  <sheetFormatPr defaultColWidth="9.140625" defaultRowHeight="15"/>
  <cols>
    <col min="1" max="1" width="20.57421875" style="3" customWidth="1"/>
    <col min="2" max="2" width="11.28125" style="47" customWidth="1"/>
    <col min="3" max="3" width="14.00390625" style="3" customWidth="1"/>
    <col min="4" max="4" width="13.28125" style="3" customWidth="1"/>
    <col min="5" max="6" width="16.140625" style="48" customWidth="1"/>
    <col min="7" max="7" width="15.140625" style="48" customWidth="1"/>
    <col min="8" max="8" width="11.421875" style="3" customWidth="1"/>
    <col min="9" max="9" width="9.140625" style="3" customWidth="1"/>
  </cols>
  <sheetData>
    <row r="1" spans="1:9" s="2" customFormat="1" ht="28.5">
      <c r="A1" s="35" t="s">
        <v>75</v>
      </c>
      <c r="B1" s="35"/>
      <c r="C1" s="35"/>
      <c r="D1" s="35"/>
      <c r="E1" s="35"/>
      <c r="F1" s="35"/>
      <c r="G1" s="35"/>
      <c r="H1" s="35"/>
      <c r="I1" s="36"/>
    </row>
    <row r="2" spans="1:9" s="2" customFormat="1" ht="18.75" customHeight="1">
      <c r="A2" s="37"/>
      <c r="B2" s="37"/>
      <c r="C2" s="37"/>
      <c r="D2" s="37"/>
      <c r="E2" s="37"/>
      <c r="F2" s="37"/>
      <c r="G2" s="37"/>
      <c r="H2" s="37"/>
      <c r="I2" s="36"/>
    </row>
    <row r="3" spans="1:9" s="16" customFormat="1" ht="15">
      <c r="A3" s="38" t="s">
        <v>43</v>
      </c>
      <c r="B3" s="39"/>
      <c r="C3" s="40"/>
      <c r="D3" s="40"/>
      <c r="E3" s="38"/>
      <c r="F3" s="38"/>
      <c r="G3" s="41" t="s">
        <v>106</v>
      </c>
      <c r="H3" s="42" t="s">
        <v>1</v>
      </c>
      <c r="I3" s="42"/>
    </row>
    <row r="4" spans="1:9" s="16" customFormat="1" ht="15">
      <c r="A4" s="38" t="s">
        <v>44</v>
      </c>
      <c r="B4" s="39" t="s">
        <v>1</v>
      </c>
      <c r="C4" s="40"/>
      <c r="D4" s="40"/>
      <c r="E4" s="40"/>
      <c r="F4" s="40"/>
      <c r="G4" s="41" t="s">
        <v>45</v>
      </c>
      <c r="H4" s="42" t="s">
        <v>1</v>
      </c>
      <c r="I4" s="42"/>
    </row>
    <row r="5" spans="1:9" s="16" customFormat="1" ht="15">
      <c r="A5" s="38" t="s">
        <v>46</v>
      </c>
      <c r="B5" s="38" t="s">
        <v>1</v>
      </c>
      <c r="C5" s="38"/>
      <c r="D5" s="38"/>
      <c r="E5" s="38"/>
      <c r="F5" s="38"/>
      <c r="G5" s="41" t="s">
        <v>47</v>
      </c>
      <c r="H5" s="43"/>
      <c r="I5" s="42"/>
    </row>
    <row r="6" spans="1:9" s="16" customFormat="1" ht="15">
      <c r="A6" s="38" t="s">
        <v>138</v>
      </c>
      <c r="B6" s="39"/>
      <c r="C6" s="38"/>
      <c r="D6" s="38"/>
      <c r="E6" s="38"/>
      <c r="F6" s="38"/>
      <c r="G6" s="41" t="s">
        <v>137</v>
      </c>
      <c r="H6" s="42"/>
      <c r="I6" s="42"/>
    </row>
    <row r="7" spans="1:9" s="16" customFormat="1" ht="15">
      <c r="A7" s="44"/>
      <c r="B7" s="44"/>
      <c r="C7" s="44"/>
      <c r="D7" s="44"/>
      <c r="E7" s="44"/>
      <c r="F7" s="44"/>
      <c r="G7" s="45"/>
      <c r="H7" s="42"/>
      <c r="I7" s="42"/>
    </row>
    <row r="8" ht="23.25">
      <c r="A8" s="46" t="s">
        <v>9</v>
      </c>
    </row>
    <row r="9" spans="1:9" s="9" customFormat="1" ht="30">
      <c r="A9" s="49" t="s">
        <v>18</v>
      </c>
      <c r="B9" s="50">
        <v>35000</v>
      </c>
      <c r="C9" s="51" t="s">
        <v>42</v>
      </c>
      <c r="D9" s="51" t="s">
        <v>1</v>
      </c>
      <c r="E9" s="52"/>
      <c r="F9" s="53"/>
      <c r="G9" s="53"/>
      <c r="H9" s="54"/>
      <c r="I9" s="54"/>
    </row>
    <row r="10" spans="2:5" ht="15">
      <c r="B10" s="55"/>
      <c r="C10" s="56"/>
      <c r="D10" s="56"/>
      <c r="E10" s="57"/>
    </row>
    <row r="11" spans="1:9" s="8" customFormat="1" ht="45">
      <c r="A11" s="58"/>
      <c r="B11" s="59" t="s">
        <v>2</v>
      </c>
      <c r="C11" s="60"/>
      <c r="D11" s="60" t="s">
        <v>38</v>
      </c>
      <c r="E11" s="61" t="s">
        <v>3</v>
      </c>
      <c r="F11" s="62" t="s">
        <v>36</v>
      </c>
      <c r="G11" s="58" t="s">
        <v>37</v>
      </c>
      <c r="H11" s="58" t="s">
        <v>0</v>
      </c>
      <c r="I11" s="63"/>
    </row>
    <row r="12" spans="1:9" s="8" customFormat="1" ht="15">
      <c r="A12" s="58"/>
      <c r="B12" s="29" t="s">
        <v>108</v>
      </c>
      <c r="C12" s="60"/>
      <c r="D12" s="64">
        <v>0</v>
      </c>
      <c r="E12" s="65">
        <v>0</v>
      </c>
      <c r="F12" s="13">
        <f>SUM(E12/1826)</f>
        <v>0</v>
      </c>
      <c r="G12" s="4">
        <f>SUM(D12+F12)</f>
        <v>0</v>
      </c>
      <c r="H12" s="5">
        <v>1</v>
      </c>
      <c r="I12" s="63"/>
    </row>
    <row r="13" spans="1:9" s="8" customFormat="1" ht="15">
      <c r="A13" s="58"/>
      <c r="B13" s="29" t="s">
        <v>109</v>
      </c>
      <c r="C13" s="60"/>
      <c r="D13" s="64">
        <v>0</v>
      </c>
      <c r="E13" s="65">
        <v>0</v>
      </c>
      <c r="F13" s="13">
        <f aca="true" t="shared" si="0" ref="F13:F37">SUM(E13/1826)</f>
        <v>0</v>
      </c>
      <c r="G13" s="4">
        <f>SUM(D13+F13)</f>
        <v>0</v>
      </c>
      <c r="H13" s="5">
        <v>1</v>
      </c>
      <c r="I13" s="63"/>
    </row>
    <row r="14" spans="1:9" s="8" customFormat="1" ht="15">
      <c r="A14" s="58"/>
      <c r="B14" s="29" t="s">
        <v>110</v>
      </c>
      <c r="C14" s="60"/>
      <c r="D14" s="64">
        <v>0</v>
      </c>
      <c r="E14" s="65">
        <v>0</v>
      </c>
      <c r="F14" s="13">
        <f t="shared" si="0"/>
        <v>0</v>
      </c>
      <c r="G14" s="4">
        <f>SUM(D14+F14)</f>
        <v>0</v>
      </c>
      <c r="H14" s="5">
        <v>1</v>
      </c>
      <c r="I14" s="63"/>
    </row>
    <row r="15" spans="1:8" ht="15">
      <c r="A15" s="5"/>
      <c r="B15" s="29" t="s">
        <v>111</v>
      </c>
      <c r="C15" s="66"/>
      <c r="D15" s="64">
        <v>0</v>
      </c>
      <c r="E15" s="65">
        <v>0</v>
      </c>
      <c r="F15" s="13">
        <f t="shared" si="0"/>
        <v>0</v>
      </c>
      <c r="G15" s="4">
        <f>SUM(D15+F15)</f>
        <v>0</v>
      </c>
      <c r="H15" s="5">
        <v>1</v>
      </c>
    </row>
    <row r="16" spans="1:8" ht="15">
      <c r="A16" s="5"/>
      <c r="B16" s="29" t="s">
        <v>112</v>
      </c>
      <c r="C16" s="66"/>
      <c r="D16" s="64">
        <v>0</v>
      </c>
      <c r="E16" s="65">
        <v>0</v>
      </c>
      <c r="F16" s="13">
        <f t="shared" si="0"/>
        <v>0</v>
      </c>
      <c r="G16" s="4">
        <f aca="true" t="shared" si="1" ref="G16:G39">SUM(D16+F16)</f>
        <v>0</v>
      </c>
      <c r="H16" s="5">
        <v>1</v>
      </c>
    </row>
    <row r="17" spans="1:8" ht="15">
      <c r="A17" s="5"/>
      <c r="B17" s="29" t="s">
        <v>113</v>
      </c>
      <c r="C17" s="66"/>
      <c r="D17" s="64">
        <v>0</v>
      </c>
      <c r="E17" s="65">
        <v>0</v>
      </c>
      <c r="F17" s="13">
        <f t="shared" si="0"/>
        <v>0</v>
      </c>
      <c r="G17" s="4">
        <f t="shared" si="1"/>
        <v>0</v>
      </c>
      <c r="H17" s="5">
        <v>1</v>
      </c>
    </row>
    <row r="18" spans="1:8" ht="15">
      <c r="A18" s="5"/>
      <c r="B18" s="29" t="s">
        <v>114</v>
      </c>
      <c r="C18" s="30"/>
      <c r="D18" s="64">
        <v>0</v>
      </c>
      <c r="E18" s="65">
        <v>0</v>
      </c>
      <c r="F18" s="13">
        <f t="shared" si="0"/>
        <v>0</v>
      </c>
      <c r="G18" s="4">
        <f t="shared" si="1"/>
        <v>0</v>
      </c>
      <c r="H18" s="5">
        <v>1</v>
      </c>
    </row>
    <row r="19" spans="1:8" ht="15">
      <c r="A19" s="5"/>
      <c r="B19" s="29" t="s">
        <v>115</v>
      </c>
      <c r="C19" s="30"/>
      <c r="D19" s="64">
        <v>0</v>
      </c>
      <c r="E19" s="65">
        <v>0</v>
      </c>
      <c r="F19" s="13">
        <f t="shared" si="0"/>
        <v>0</v>
      </c>
      <c r="G19" s="4">
        <f t="shared" si="1"/>
        <v>0</v>
      </c>
      <c r="H19" s="5">
        <v>1</v>
      </c>
    </row>
    <row r="20" spans="1:9" s="1" customFormat="1" ht="15">
      <c r="A20" s="67" t="s">
        <v>1</v>
      </c>
      <c r="B20" s="29" t="s">
        <v>116</v>
      </c>
      <c r="C20" s="68"/>
      <c r="D20" s="64">
        <v>0</v>
      </c>
      <c r="E20" s="65">
        <v>0</v>
      </c>
      <c r="F20" s="13">
        <f t="shared" si="0"/>
        <v>0</v>
      </c>
      <c r="G20" s="4">
        <f t="shared" si="1"/>
        <v>0</v>
      </c>
      <c r="H20" s="5">
        <v>1</v>
      </c>
      <c r="I20" s="69"/>
    </row>
    <row r="21" spans="1:8" ht="15">
      <c r="A21" s="5"/>
      <c r="B21" s="29" t="s">
        <v>117</v>
      </c>
      <c r="C21" s="30"/>
      <c r="D21" s="64">
        <v>0</v>
      </c>
      <c r="E21" s="65">
        <v>0</v>
      </c>
      <c r="F21" s="13">
        <f t="shared" si="0"/>
        <v>0</v>
      </c>
      <c r="G21" s="4">
        <f t="shared" si="1"/>
        <v>0</v>
      </c>
      <c r="H21" s="5">
        <v>1</v>
      </c>
    </row>
    <row r="22" spans="1:8" ht="15">
      <c r="A22" s="5"/>
      <c r="B22" s="29" t="s">
        <v>118</v>
      </c>
      <c r="C22" s="30"/>
      <c r="D22" s="64">
        <v>0</v>
      </c>
      <c r="E22" s="65">
        <v>0</v>
      </c>
      <c r="F22" s="13">
        <f t="shared" si="0"/>
        <v>0</v>
      </c>
      <c r="G22" s="4">
        <f t="shared" si="1"/>
        <v>0</v>
      </c>
      <c r="H22" s="5">
        <v>1</v>
      </c>
    </row>
    <row r="23" spans="1:8" ht="15">
      <c r="A23" s="5"/>
      <c r="B23" s="29" t="s">
        <v>119</v>
      </c>
      <c r="C23" s="30"/>
      <c r="D23" s="64">
        <v>0</v>
      </c>
      <c r="E23" s="65">
        <v>0</v>
      </c>
      <c r="F23" s="13">
        <f t="shared" si="0"/>
        <v>0</v>
      </c>
      <c r="G23" s="4">
        <f t="shared" si="1"/>
        <v>0</v>
      </c>
      <c r="H23" s="5">
        <v>1</v>
      </c>
    </row>
    <row r="24" spans="1:8" ht="15">
      <c r="A24" s="5"/>
      <c r="B24" s="29" t="s">
        <v>120</v>
      </c>
      <c r="C24" s="30"/>
      <c r="D24" s="64">
        <v>0</v>
      </c>
      <c r="E24" s="65">
        <v>0</v>
      </c>
      <c r="F24" s="13">
        <f t="shared" si="0"/>
        <v>0</v>
      </c>
      <c r="G24" s="4">
        <f t="shared" si="1"/>
        <v>0</v>
      </c>
      <c r="H24" s="5">
        <v>1</v>
      </c>
    </row>
    <row r="25" spans="1:8" ht="15">
      <c r="A25" s="5"/>
      <c r="B25" s="29" t="s">
        <v>121</v>
      </c>
      <c r="C25" s="30"/>
      <c r="D25" s="64">
        <v>0</v>
      </c>
      <c r="E25" s="65">
        <v>0</v>
      </c>
      <c r="F25" s="13">
        <f t="shared" si="0"/>
        <v>0</v>
      </c>
      <c r="G25" s="4">
        <f t="shared" si="1"/>
        <v>0</v>
      </c>
      <c r="H25" s="5">
        <v>1</v>
      </c>
    </row>
    <row r="26" spans="1:8" ht="15">
      <c r="A26" s="5"/>
      <c r="B26" s="29" t="s">
        <v>122</v>
      </c>
      <c r="C26" s="30"/>
      <c r="D26" s="64">
        <v>0</v>
      </c>
      <c r="E26" s="65">
        <v>0</v>
      </c>
      <c r="F26" s="13">
        <f t="shared" si="0"/>
        <v>0</v>
      </c>
      <c r="G26" s="4">
        <f t="shared" si="1"/>
        <v>0</v>
      </c>
      <c r="H26" s="5">
        <v>1</v>
      </c>
    </row>
    <row r="27" spans="1:8" ht="15">
      <c r="A27" s="5"/>
      <c r="B27" s="29" t="s">
        <v>123</v>
      </c>
      <c r="C27" s="30"/>
      <c r="D27" s="64">
        <v>0</v>
      </c>
      <c r="E27" s="65">
        <v>0</v>
      </c>
      <c r="F27" s="13">
        <f t="shared" si="0"/>
        <v>0</v>
      </c>
      <c r="G27" s="4">
        <f t="shared" si="1"/>
        <v>0</v>
      </c>
      <c r="H27" s="5">
        <v>1</v>
      </c>
    </row>
    <row r="28" spans="1:8" ht="15">
      <c r="A28" s="5"/>
      <c r="B28" s="29" t="s">
        <v>124</v>
      </c>
      <c r="C28" s="30"/>
      <c r="D28" s="64">
        <v>0</v>
      </c>
      <c r="E28" s="65">
        <v>0</v>
      </c>
      <c r="F28" s="13">
        <f t="shared" si="0"/>
        <v>0</v>
      </c>
      <c r="G28" s="4">
        <f t="shared" si="1"/>
        <v>0</v>
      </c>
      <c r="H28" s="5">
        <v>1</v>
      </c>
    </row>
    <row r="29" spans="1:8" ht="15">
      <c r="A29" s="5"/>
      <c r="B29" s="29" t="s">
        <v>125</v>
      </c>
      <c r="C29" s="30"/>
      <c r="D29" s="64">
        <v>0</v>
      </c>
      <c r="E29" s="65">
        <v>0</v>
      </c>
      <c r="F29" s="13">
        <f t="shared" si="0"/>
        <v>0</v>
      </c>
      <c r="G29" s="4">
        <f t="shared" si="1"/>
        <v>0</v>
      </c>
      <c r="H29" s="5">
        <v>1</v>
      </c>
    </row>
    <row r="30" spans="1:8" ht="15">
      <c r="A30" s="5"/>
      <c r="B30" s="29" t="s">
        <v>126</v>
      </c>
      <c r="C30" s="66"/>
      <c r="D30" s="64">
        <v>0</v>
      </c>
      <c r="E30" s="65">
        <v>0</v>
      </c>
      <c r="F30" s="13">
        <f t="shared" si="0"/>
        <v>0</v>
      </c>
      <c r="G30" s="4">
        <f t="shared" si="1"/>
        <v>0</v>
      </c>
      <c r="H30" s="5">
        <v>1</v>
      </c>
    </row>
    <row r="31" spans="1:8" s="3" customFormat="1" ht="15">
      <c r="A31" s="5" t="s">
        <v>1</v>
      </c>
      <c r="B31" s="29" t="s">
        <v>127</v>
      </c>
      <c r="C31" s="30"/>
      <c r="D31" s="64">
        <v>0</v>
      </c>
      <c r="E31" s="65">
        <v>0</v>
      </c>
      <c r="F31" s="13">
        <f t="shared" si="0"/>
        <v>0</v>
      </c>
      <c r="G31" s="4">
        <f t="shared" si="1"/>
        <v>0</v>
      </c>
      <c r="H31" s="5">
        <v>1</v>
      </c>
    </row>
    <row r="32" spans="1:9" s="3" customFormat="1" ht="15">
      <c r="A32" s="5" t="s">
        <v>1</v>
      </c>
      <c r="B32" s="29" t="s">
        <v>128</v>
      </c>
      <c r="C32" s="30"/>
      <c r="D32" s="64">
        <v>0</v>
      </c>
      <c r="E32" s="65">
        <v>0</v>
      </c>
      <c r="F32" s="13">
        <f t="shared" si="0"/>
        <v>0</v>
      </c>
      <c r="G32" s="4">
        <f t="shared" si="1"/>
        <v>0</v>
      </c>
      <c r="H32" s="5">
        <v>1</v>
      </c>
      <c r="I32" s="3" t="s">
        <v>1</v>
      </c>
    </row>
    <row r="33" spans="1:8" s="3" customFormat="1" ht="15">
      <c r="A33" s="5"/>
      <c r="B33" s="29" t="s">
        <v>129</v>
      </c>
      <c r="C33" s="30"/>
      <c r="D33" s="64">
        <v>0</v>
      </c>
      <c r="E33" s="65">
        <v>0</v>
      </c>
      <c r="F33" s="13">
        <f t="shared" si="0"/>
        <v>0</v>
      </c>
      <c r="G33" s="4">
        <f t="shared" si="1"/>
        <v>0</v>
      </c>
      <c r="H33" s="5">
        <v>1</v>
      </c>
    </row>
    <row r="34" spans="1:8" s="3" customFormat="1" ht="15">
      <c r="A34" s="5"/>
      <c r="B34" s="29" t="s">
        <v>130</v>
      </c>
      <c r="C34" s="30"/>
      <c r="D34" s="64">
        <v>0</v>
      </c>
      <c r="E34" s="65">
        <v>0</v>
      </c>
      <c r="F34" s="13">
        <f t="shared" si="0"/>
        <v>0</v>
      </c>
      <c r="G34" s="4">
        <f t="shared" si="1"/>
        <v>0</v>
      </c>
      <c r="H34" s="5">
        <v>1</v>
      </c>
    </row>
    <row r="35" spans="1:8" s="3" customFormat="1" ht="15">
      <c r="A35" s="5"/>
      <c r="B35" s="29" t="s">
        <v>131</v>
      </c>
      <c r="C35" s="30"/>
      <c r="D35" s="64">
        <v>0</v>
      </c>
      <c r="E35" s="65">
        <v>0</v>
      </c>
      <c r="F35" s="13">
        <f t="shared" si="0"/>
        <v>0</v>
      </c>
      <c r="G35" s="4">
        <f t="shared" si="1"/>
        <v>0</v>
      </c>
      <c r="H35" s="5">
        <v>1</v>
      </c>
    </row>
    <row r="36" spans="1:8" s="3" customFormat="1" ht="15">
      <c r="A36" s="5"/>
      <c r="B36" s="29" t="s">
        <v>132</v>
      </c>
      <c r="C36" s="30"/>
      <c r="D36" s="64">
        <v>0</v>
      </c>
      <c r="E36" s="65">
        <v>0</v>
      </c>
      <c r="F36" s="13">
        <f t="shared" si="0"/>
        <v>0</v>
      </c>
      <c r="G36" s="4">
        <f t="shared" si="1"/>
        <v>0</v>
      </c>
      <c r="H36" s="5">
        <v>1</v>
      </c>
    </row>
    <row r="37" spans="1:8" s="3" customFormat="1" ht="15">
      <c r="A37" s="5"/>
      <c r="B37" s="29" t="s">
        <v>133</v>
      </c>
      <c r="C37" s="30"/>
      <c r="D37" s="64">
        <v>0</v>
      </c>
      <c r="E37" s="65">
        <v>0</v>
      </c>
      <c r="F37" s="13">
        <f t="shared" si="0"/>
        <v>0</v>
      </c>
      <c r="G37" s="4">
        <f t="shared" si="1"/>
        <v>0</v>
      </c>
      <c r="H37" s="5">
        <v>1</v>
      </c>
    </row>
    <row r="38" spans="1:8" ht="15">
      <c r="A38" s="5"/>
      <c r="B38" s="29" t="s">
        <v>134</v>
      </c>
      <c r="C38" s="66"/>
      <c r="D38" s="64">
        <v>0</v>
      </c>
      <c r="E38" s="65">
        <v>0</v>
      </c>
      <c r="F38" s="13">
        <f>SUM(E38/1931)</f>
        <v>0</v>
      </c>
      <c r="G38" s="4">
        <f t="shared" si="1"/>
        <v>0</v>
      </c>
      <c r="H38" s="5">
        <v>1</v>
      </c>
    </row>
    <row r="39" spans="1:8" ht="15">
      <c r="A39" s="5"/>
      <c r="B39" s="29" t="s">
        <v>135</v>
      </c>
      <c r="C39" s="66"/>
      <c r="D39" s="64">
        <v>0</v>
      </c>
      <c r="E39" s="65">
        <v>0</v>
      </c>
      <c r="F39" s="13">
        <f>SUM(E39/1931)</f>
        <v>0</v>
      </c>
      <c r="G39" s="4">
        <f t="shared" si="1"/>
        <v>0</v>
      </c>
      <c r="H39" s="5">
        <v>1</v>
      </c>
    </row>
    <row r="40" spans="1:8" ht="15">
      <c r="A40" s="5"/>
      <c r="B40" s="29" t="s">
        <v>136</v>
      </c>
      <c r="C40" s="66"/>
      <c r="D40" s="64">
        <v>0</v>
      </c>
      <c r="E40" s="65">
        <v>0</v>
      </c>
      <c r="F40" s="13">
        <f>SUM(E40/1931)</f>
        <v>0</v>
      </c>
      <c r="G40" s="4">
        <f>SUM(D40+F40)</f>
        <v>0</v>
      </c>
      <c r="H40" s="5">
        <v>1</v>
      </c>
    </row>
    <row r="41" spans="1:9" s="1" customFormat="1" ht="15">
      <c r="A41" s="70" t="s">
        <v>4</v>
      </c>
      <c r="B41" s="71"/>
      <c r="C41" s="67"/>
      <c r="D41" s="72"/>
      <c r="E41" s="73" t="s">
        <v>1</v>
      </c>
      <c r="F41" s="72"/>
      <c r="G41" s="74">
        <f>SUM(G12:G40)</f>
        <v>0</v>
      </c>
      <c r="H41" s="74">
        <f>SUM(H12:H40)</f>
        <v>29</v>
      </c>
      <c r="I41" s="69"/>
    </row>
    <row r="42" spans="1:9" s="1" customFormat="1" ht="15">
      <c r="A42" s="69"/>
      <c r="B42" s="75"/>
      <c r="C42" s="69"/>
      <c r="D42" s="69"/>
      <c r="E42" s="45"/>
      <c r="F42" s="45"/>
      <c r="G42" s="45"/>
      <c r="H42" s="69"/>
      <c r="I42" s="69"/>
    </row>
    <row r="43" spans="1:9" s="1" customFormat="1" ht="15.75" thickBot="1">
      <c r="A43" s="76"/>
      <c r="B43" s="77"/>
      <c r="C43" s="76"/>
      <c r="D43" s="76"/>
      <c r="E43" s="78"/>
      <c r="F43" s="78"/>
      <c r="G43" s="78"/>
      <c r="H43" s="76"/>
      <c r="I43" s="79"/>
    </row>
    <row r="44" spans="1:9" s="134" customFormat="1" ht="29.25" thickTop="1">
      <c r="A44" s="130" t="s">
        <v>26</v>
      </c>
      <c r="B44" s="131"/>
      <c r="C44" s="130"/>
      <c r="D44" s="130"/>
      <c r="E44" s="132"/>
      <c r="F44" s="132"/>
      <c r="G44" s="132"/>
      <c r="H44" s="130"/>
      <c r="I44" s="133"/>
    </row>
    <row r="45" spans="1:9" s="1" customFormat="1" ht="15">
      <c r="A45" s="69"/>
      <c r="B45" s="75"/>
      <c r="C45" s="69"/>
      <c r="D45" s="69"/>
      <c r="E45" s="45"/>
      <c r="F45" s="45"/>
      <c r="G45" s="45"/>
      <c r="H45" s="69"/>
      <c r="I45" s="69"/>
    </row>
    <row r="46" ht="15">
      <c r="B46" s="83"/>
    </row>
    <row r="47" spans="1:9" s="8" customFormat="1" ht="45">
      <c r="A47" s="84" t="s">
        <v>27</v>
      </c>
      <c r="B47" s="85"/>
      <c r="C47" s="86" t="s">
        <v>18</v>
      </c>
      <c r="D47" s="87" t="s">
        <v>19</v>
      </c>
      <c r="E47" s="87"/>
      <c r="F47" s="87"/>
      <c r="G47" s="58" t="s">
        <v>14</v>
      </c>
      <c r="H47" s="87" t="s">
        <v>15</v>
      </c>
      <c r="I47" s="63"/>
    </row>
    <row r="48" spans="1:9" s="8" customFormat="1" ht="15">
      <c r="A48" s="88"/>
      <c r="B48" s="29" t="s">
        <v>108</v>
      </c>
      <c r="C48" s="89">
        <f>B9</f>
        <v>35000</v>
      </c>
      <c r="D48" s="7">
        <f aca="true" t="shared" si="2" ref="D48:D72">SUM(C48*G12)</f>
        <v>0</v>
      </c>
      <c r="E48" s="12" t="s">
        <v>1</v>
      </c>
      <c r="F48" s="12" t="s">
        <v>1</v>
      </c>
      <c r="G48" s="11">
        <f aca="true" t="shared" si="3" ref="G48:G76">SUM(H12)</f>
        <v>1</v>
      </c>
      <c r="H48" s="90">
        <f>SUM(D48*G48)*0.0375</f>
        <v>0</v>
      </c>
      <c r="I48" s="63"/>
    </row>
    <row r="49" spans="1:9" s="8" customFormat="1" ht="15">
      <c r="A49" s="88"/>
      <c r="B49" s="29" t="s">
        <v>109</v>
      </c>
      <c r="C49" s="89">
        <f>$B$9</f>
        <v>35000</v>
      </c>
      <c r="D49" s="7">
        <f t="shared" si="2"/>
        <v>0</v>
      </c>
      <c r="E49" s="12"/>
      <c r="F49" s="12"/>
      <c r="G49" s="11">
        <f t="shared" si="3"/>
        <v>1</v>
      </c>
      <c r="H49" s="90">
        <f>SUM(D49*G49)*0.0375</f>
        <v>0</v>
      </c>
      <c r="I49" s="63"/>
    </row>
    <row r="50" spans="1:9" s="8" customFormat="1" ht="15">
      <c r="A50" s="88"/>
      <c r="B50" s="29" t="s">
        <v>110</v>
      </c>
      <c r="C50" s="89">
        <f aca="true" t="shared" si="4" ref="C50:C76">$B$9</f>
        <v>35000</v>
      </c>
      <c r="D50" s="7">
        <f t="shared" si="2"/>
        <v>0</v>
      </c>
      <c r="E50" s="12"/>
      <c r="F50" s="12"/>
      <c r="G50" s="11">
        <f t="shared" si="3"/>
        <v>1</v>
      </c>
      <c r="H50" s="90">
        <f>SUM(D50*G50)*0.0375</f>
        <v>0</v>
      </c>
      <c r="I50" s="63"/>
    </row>
    <row r="51" spans="1:8" ht="15">
      <c r="A51" s="5"/>
      <c r="B51" s="29" t="s">
        <v>111</v>
      </c>
      <c r="C51" s="89">
        <f t="shared" si="4"/>
        <v>35000</v>
      </c>
      <c r="D51" s="7">
        <f t="shared" si="2"/>
        <v>0</v>
      </c>
      <c r="E51" s="4"/>
      <c r="F51" s="4"/>
      <c r="G51" s="11">
        <f t="shared" si="3"/>
        <v>1</v>
      </c>
      <c r="H51" s="90">
        <f>SUM(D51*G51)*0.0375</f>
        <v>0</v>
      </c>
    </row>
    <row r="52" spans="1:8" ht="15">
      <c r="A52" s="5"/>
      <c r="B52" s="29" t="s">
        <v>112</v>
      </c>
      <c r="C52" s="89">
        <f t="shared" si="4"/>
        <v>35000</v>
      </c>
      <c r="D52" s="7">
        <f t="shared" si="2"/>
        <v>0</v>
      </c>
      <c r="E52" s="4"/>
      <c r="F52" s="4"/>
      <c r="G52" s="11">
        <f t="shared" si="3"/>
        <v>1</v>
      </c>
      <c r="H52" s="90">
        <f aca="true" t="shared" si="5" ref="H52:H76">SUM(D52*G52)*0.0375</f>
        <v>0</v>
      </c>
    </row>
    <row r="53" spans="1:8" ht="15">
      <c r="A53" s="5"/>
      <c r="B53" s="29" t="s">
        <v>113</v>
      </c>
      <c r="C53" s="89">
        <f t="shared" si="4"/>
        <v>35000</v>
      </c>
      <c r="D53" s="7">
        <f t="shared" si="2"/>
        <v>0</v>
      </c>
      <c r="E53" s="4"/>
      <c r="F53" s="4"/>
      <c r="G53" s="11">
        <f t="shared" si="3"/>
        <v>1</v>
      </c>
      <c r="H53" s="90">
        <f t="shared" si="5"/>
        <v>0</v>
      </c>
    </row>
    <row r="54" spans="1:8" ht="15">
      <c r="A54" s="5"/>
      <c r="B54" s="29" t="s">
        <v>114</v>
      </c>
      <c r="C54" s="89">
        <f t="shared" si="4"/>
        <v>35000</v>
      </c>
      <c r="D54" s="7">
        <f t="shared" si="2"/>
        <v>0</v>
      </c>
      <c r="E54" s="4" t="s">
        <v>1</v>
      </c>
      <c r="F54" s="4"/>
      <c r="G54" s="11">
        <f t="shared" si="3"/>
        <v>1</v>
      </c>
      <c r="H54" s="90">
        <f t="shared" si="5"/>
        <v>0</v>
      </c>
    </row>
    <row r="55" spans="1:8" ht="15">
      <c r="A55" s="5"/>
      <c r="B55" s="29" t="s">
        <v>115</v>
      </c>
      <c r="C55" s="89">
        <f t="shared" si="4"/>
        <v>35000</v>
      </c>
      <c r="D55" s="7">
        <f t="shared" si="2"/>
        <v>0</v>
      </c>
      <c r="E55" s="4"/>
      <c r="F55" s="91"/>
      <c r="G55" s="11">
        <f t="shared" si="3"/>
        <v>1</v>
      </c>
      <c r="H55" s="90">
        <f t="shared" si="5"/>
        <v>0</v>
      </c>
    </row>
    <row r="56" spans="1:8" ht="15">
      <c r="A56" s="5"/>
      <c r="B56" s="29" t="s">
        <v>116</v>
      </c>
      <c r="C56" s="89">
        <f t="shared" si="4"/>
        <v>35000</v>
      </c>
      <c r="D56" s="7">
        <f t="shared" si="2"/>
        <v>0</v>
      </c>
      <c r="E56" s="4" t="s">
        <v>1</v>
      </c>
      <c r="F56" s="90"/>
      <c r="G56" s="11">
        <f t="shared" si="3"/>
        <v>1</v>
      </c>
      <c r="H56" s="90">
        <f t="shared" si="5"/>
        <v>0</v>
      </c>
    </row>
    <row r="57" spans="1:8" ht="15">
      <c r="A57" s="5"/>
      <c r="B57" s="29" t="s">
        <v>117</v>
      </c>
      <c r="C57" s="89">
        <f t="shared" si="4"/>
        <v>35000</v>
      </c>
      <c r="D57" s="7">
        <f t="shared" si="2"/>
        <v>0</v>
      </c>
      <c r="E57" s="4"/>
      <c r="F57" s="90"/>
      <c r="G57" s="11">
        <f t="shared" si="3"/>
        <v>1</v>
      </c>
      <c r="H57" s="90">
        <f t="shared" si="5"/>
        <v>0</v>
      </c>
    </row>
    <row r="58" spans="1:8" ht="15">
      <c r="A58" s="5"/>
      <c r="B58" s="29" t="s">
        <v>118</v>
      </c>
      <c r="C58" s="89">
        <f t="shared" si="4"/>
        <v>35000</v>
      </c>
      <c r="D58" s="7">
        <f t="shared" si="2"/>
        <v>0</v>
      </c>
      <c r="E58" s="4"/>
      <c r="F58" s="90"/>
      <c r="G58" s="11">
        <f t="shared" si="3"/>
        <v>1</v>
      </c>
      <c r="H58" s="90">
        <f t="shared" si="5"/>
        <v>0</v>
      </c>
    </row>
    <row r="59" spans="1:8" ht="15">
      <c r="A59" s="5"/>
      <c r="B59" s="29" t="s">
        <v>119</v>
      </c>
      <c r="C59" s="89">
        <f t="shared" si="4"/>
        <v>35000</v>
      </c>
      <c r="D59" s="7">
        <f t="shared" si="2"/>
        <v>0</v>
      </c>
      <c r="E59" s="4"/>
      <c r="F59" s="90"/>
      <c r="G59" s="11">
        <f t="shared" si="3"/>
        <v>1</v>
      </c>
      <c r="H59" s="90">
        <f t="shared" si="5"/>
        <v>0</v>
      </c>
    </row>
    <row r="60" spans="1:8" ht="15">
      <c r="A60" s="5"/>
      <c r="B60" s="29" t="s">
        <v>120</v>
      </c>
      <c r="C60" s="89">
        <f t="shared" si="4"/>
        <v>35000</v>
      </c>
      <c r="D60" s="7">
        <f t="shared" si="2"/>
        <v>0</v>
      </c>
      <c r="E60" s="4"/>
      <c r="F60" s="90"/>
      <c r="G60" s="11">
        <f t="shared" si="3"/>
        <v>1</v>
      </c>
      <c r="H60" s="90">
        <f t="shared" si="5"/>
        <v>0</v>
      </c>
    </row>
    <row r="61" spans="1:8" ht="15">
      <c r="A61" s="5"/>
      <c r="B61" s="29" t="s">
        <v>121</v>
      </c>
      <c r="C61" s="89">
        <f t="shared" si="4"/>
        <v>35000</v>
      </c>
      <c r="D61" s="7">
        <f t="shared" si="2"/>
        <v>0</v>
      </c>
      <c r="E61" s="4"/>
      <c r="F61" s="90"/>
      <c r="G61" s="11">
        <f t="shared" si="3"/>
        <v>1</v>
      </c>
      <c r="H61" s="90">
        <f t="shared" si="5"/>
        <v>0</v>
      </c>
    </row>
    <row r="62" spans="1:8" ht="15">
      <c r="A62" s="5"/>
      <c r="B62" s="29" t="s">
        <v>122</v>
      </c>
      <c r="C62" s="89">
        <f t="shared" si="4"/>
        <v>35000</v>
      </c>
      <c r="D62" s="7">
        <f t="shared" si="2"/>
        <v>0</v>
      </c>
      <c r="E62" s="4"/>
      <c r="F62" s="4"/>
      <c r="G62" s="11">
        <f t="shared" si="3"/>
        <v>1</v>
      </c>
      <c r="H62" s="90">
        <f t="shared" si="5"/>
        <v>0</v>
      </c>
    </row>
    <row r="63" spans="1:8" ht="15">
      <c r="A63" s="5"/>
      <c r="B63" s="29" t="s">
        <v>123</v>
      </c>
      <c r="C63" s="89">
        <f t="shared" si="4"/>
        <v>35000</v>
      </c>
      <c r="D63" s="7">
        <f t="shared" si="2"/>
        <v>0</v>
      </c>
      <c r="E63" s="4"/>
      <c r="F63" s="4"/>
      <c r="G63" s="11">
        <f t="shared" si="3"/>
        <v>1</v>
      </c>
      <c r="H63" s="90">
        <f t="shared" si="5"/>
        <v>0</v>
      </c>
    </row>
    <row r="64" spans="1:8" ht="15">
      <c r="A64" s="5"/>
      <c r="B64" s="29" t="s">
        <v>124</v>
      </c>
      <c r="C64" s="89">
        <f t="shared" si="4"/>
        <v>35000</v>
      </c>
      <c r="D64" s="7">
        <f t="shared" si="2"/>
        <v>0</v>
      </c>
      <c r="E64" s="4"/>
      <c r="F64" s="4"/>
      <c r="G64" s="11">
        <f t="shared" si="3"/>
        <v>1</v>
      </c>
      <c r="H64" s="90">
        <f t="shared" si="5"/>
        <v>0</v>
      </c>
    </row>
    <row r="65" spans="1:8" ht="15">
      <c r="A65" s="5"/>
      <c r="B65" s="29" t="s">
        <v>125</v>
      </c>
      <c r="C65" s="89">
        <f t="shared" si="4"/>
        <v>35000</v>
      </c>
      <c r="D65" s="7">
        <f t="shared" si="2"/>
        <v>0</v>
      </c>
      <c r="E65" s="4"/>
      <c r="F65" s="4"/>
      <c r="G65" s="11">
        <f t="shared" si="3"/>
        <v>1</v>
      </c>
      <c r="H65" s="90">
        <f t="shared" si="5"/>
        <v>0</v>
      </c>
    </row>
    <row r="66" spans="1:8" ht="15">
      <c r="A66" s="5"/>
      <c r="B66" s="29" t="s">
        <v>126</v>
      </c>
      <c r="C66" s="89">
        <f t="shared" si="4"/>
        <v>35000</v>
      </c>
      <c r="D66" s="7">
        <f t="shared" si="2"/>
        <v>0</v>
      </c>
      <c r="E66" s="4"/>
      <c r="F66" s="4"/>
      <c r="G66" s="11">
        <f t="shared" si="3"/>
        <v>1</v>
      </c>
      <c r="H66" s="90">
        <f t="shared" si="5"/>
        <v>0</v>
      </c>
    </row>
    <row r="67" spans="1:8" s="3" customFormat="1" ht="15">
      <c r="A67" s="5"/>
      <c r="B67" s="29" t="s">
        <v>127</v>
      </c>
      <c r="C67" s="89">
        <f t="shared" si="4"/>
        <v>35000</v>
      </c>
      <c r="D67" s="7">
        <f t="shared" si="2"/>
        <v>0</v>
      </c>
      <c r="E67" s="4"/>
      <c r="F67" s="4"/>
      <c r="G67" s="11">
        <f t="shared" si="3"/>
        <v>1</v>
      </c>
      <c r="H67" s="90">
        <f t="shared" si="5"/>
        <v>0</v>
      </c>
    </row>
    <row r="68" spans="1:8" s="3" customFormat="1" ht="15">
      <c r="A68" s="5"/>
      <c r="B68" s="29" t="s">
        <v>128</v>
      </c>
      <c r="C68" s="89">
        <f t="shared" si="4"/>
        <v>35000</v>
      </c>
      <c r="D68" s="7">
        <f t="shared" si="2"/>
        <v>0</v>
      </c>
      <c r="E68" s="4"/>
      <c r="F68" s="4"/>
      <c r="G68" s="11">
        <f t="shared" si="3"/>
        <v>1</v>
      </c>
      <c r="H68" s="90">
        <f t="shared" si="5"/>
        <v>0</v>
      </c>
    </row>
    <row r="69" spans="1:8" s="3" customFormat="1" ht="15">
      <c r="A69" s="5"/>
      <c r="B69" s="29" t="s">
        <v>129</v>
      </c>
      <c r="C69" s="89">
        <f t="shared" si="4"/>
        <v>35000</v>
      </c>
      <c r="D69" s="7">
        <f t="shared" si="2"/>
        <v>0</v>
      </c>
      <c r="E69" s="4"/>
      <c r="F69" s="4"/>
      <c r="G69" s="11">
        <f t="shared" si="3"/>
        <v>1</v>
      </c>
      <c r="H69" s="90">
        <f t="shared" si="5"/>
        <v>0</v>
      </c>
    </row>
    <row r="70" spans="1:8" s="3" customFormat="1" ht="15">
      <c r="A70" s="5"/>
      <c r="B70" s="29" t="s">
        <v>130</v>
      </c>
      <c r="C70" s="89">
        <f t="shared" si="4"/>
        <v>35000</v>
      </c>
      <c r="D70" s="7">
        <f t="shared" si="2"/>
        <v>0</v>
      </c>
      <c r="E70" s="4"/>
      <c r="F70" s="4"/>
      <c r="G70" s="11">
        <f t="shared" si="3"/>
        <v>1</v>
      </c>
      <c r="H70" s="90">
        <f t="shared" si="5"/>
        <v>0</v>
      </c>
    </row>
    <row r="71" spans="1:8" s="3" customFormat="1" ht="15">
      <c r="A71" s="5"/>
      <c r="B71" s="29" t="s">
        <v>131</v>
      </c>
      <c r="C71" s="89">
        <f t="shared" si="4"/>
        <v>35000</v>
      </c>
      <c r="D71" s="7">
        <f t="shared" si="2"/>
        <v>0</v>
      </c>
      <c r="E71" s="4"/>
      <c r="F71" s="4"/>
      <c r="G71" s="11">
        <f t="shared" si="3"/>
        <v>1</v>
      </c>
      <c r="H71" s="90">
        <f t="shared" si="5"/>
        <v>0</v>
      </c>
    </row>
    <row r="72" spans="1:8" s="3" customFormat="1" ht="15">
      <c r="A72" s="5"/>
      <c r="B72" s="29" t="s">
        <v>132</v>
      </c>
      <c r="C72" s="89">
        <f t="shared" si="4"/>
        <v>35000</v>
      </c>
      <c r="D72" s="7">
        <f t="shared" si="2"/>
        <v>0</v>
      </c>
      <c r="E72" s="4"/>
      <c r="F72" s="4"/>
      <c r="G72" s="11">
        <f t="shared" si="3"/>
        <v>1</v>
      </c>
      <c r="H72" s="90">
        <f t="shared" si="5"/>
        <v>0</v>
      </c>
    </row>
    <row r="73" spans="1:8" s="3" customFormat="1" ht="15">
      <c r="A73" s="5"/>
      <c r="B73" s="29" t="s">
        <v>133</v>
      </c>
      <c r="C73" s="89">
        <f t="shared" si="4"/>
        <v>35000</v>
      </c>
      <c r="D73" s="7">
        <f>SUM(C73*G37)</f>
        <v>0</v>
      </c>
      <c r="E73" s="4"/>
      <c r="F73" s="4"/>
      <c r="G73" s="11">
        <f t="shared" si="3"/>
        <v>1</v>
      </c>
      <c r="H73" s="90">
        <f t="shared" si="5"/>
        <v>0</v>
      </c>
    </row>
    <row r="74" spans="1:8" s="3" customFormat="1" ht="15">
      <c r="A74" s="5"/>
      <c r="B74" s="29" t="s">
        <v>134</v>
      </c>
      <c r="C74" s="89">
        <f t="shared" si="4"/>
        <v>35000</v>
      </c>
      <c r="D74" s="7">
        <f>SUM(C74*G38)</f>
        <v>0</v>
      </c>
      <c r="E74" s="4"/>
      <c r="F74" s="4"/>
      <c r="G74" s="11">
        <f t="shared" si="3"/>
        <v>1</v>
      </c>
      <c r="H74" s="90">
        <f t="shared" si="5"/>
        <v>0</v>
      </c>
    </row>
    <row r="75" spans="1:8" s="3" customFormat="1" ht="15">
      <c r="A75" s="5"/>
      <c r="B75" s="29" t="s">
        <v>135</v>
      </c>
      <c r="C75" s="89">
        <f t="shared" si="4"/>
        <v>35000</v>
      </c>
      <c r="D75" s="7">
        <f>SUM(C75*G39)</f>
        <v>0</v>
      </c>
      <c r="E75" s="13"/>
      <c r="F75" s="4"/>
      <c r="G75" s="11">
        <f t="shared" si="3"/>
        <v>1</v>
      </c>
      <c r="H75" s="90">
        <f t="shared" si="5"/>
        <v>0</v>
      </c>
    </row>
    <row r="76" spans="1:8" s="3" customFormat="1" ht="15">
      <c r="A76" s="5"/>
      <c r="B76" s="29" t="s">
        <v>136</v>
      </c>
      <c r="C76" s="89">
        <f t="shared" si="4"/>
        <v>35000</v>
      </c>
      <c r="D76" s="7">
        <f>SUM(C76*G40)</f>
        <v>0</v>
      </c>
      <c r="E76" s="13"/>
      <c r="F76" s="4"/>
      <c r="G76" s="11">
        <f t="shared" si="3"/>
        <v>1</v>
      </c>
      <c r="H76" s="90">
        <f t="shared" si="5"/>
        <v>0</v>
      </c>
    </row>
    <row r="77" spans="1:8" s="3" customFormat="1" ht="15">
      <c r="A77" s="5"/>
      <c r="B77" s="32"/>
      <c r="C77" s="89"/>
      <c r="D77" s="7"/>
      <c r="E77" s="13"/>
      <c r="F77" s="4"/>
      <c r="G77" s="11"/>
      <c r="H77" s="90"/>
    </row>
    <row r="78" spans="1:8" s="3" customFormat="1" ht="15">
      <c r="A78" s="5" t="s">
        <v>17</v>
      </c>
      <c r="C78" s="5"/>
      <c r="D78" s="5"/>
      <c r="E78" s="4"/>
      <c r="F78" s="4"/>
      <c r="G78" s="4"/>
      <c r="H78" s="6">
        <f>SUM(H48:H76)</f>
        <v>0</v>
      </c>
    </row>
    <row r="79" spans="1:9" s="1" customFormat="1" ht="15">
      <c r="A79" s="5" t="s">
        <v>16</v>
      </c>
      <c r="B79" s="71"/>
      <c r="C79" s="67"/>
      <c r="D79" s="67"/>
      <c r="E79" s="72"/>
      <c r="F79" s="72"/>
      <c r="G79" s="72"/>
      <c r="H79" s="31">
        <v>0</v>
      </c>
      <c r="I79" s="69"/>
    </row>
    <row r="80" spans="1:9" s="1" customFormat="1" ht="15">
      <c r="A80" s="5" t="s">
        <v>11</v>
      </c>
      <c r="B80" s="71"/>
      <c r="C80" s="67"/>
      <c r="D80" s="67"/>
      <c r="E80" s="72"/>
      <c r="F80" s="72"/>
      <c r="G80" s="72"/>
      <c r="H80" s="31">
        <v>0</v>
      </c>
      <c r="I80" s="69" t="s">
        <v>1</v>
      </c>
    </row>
    <row r="81" spans="1:9" s="1" customFormat="1" ht="15">
      <c r="A81" s="70" t="s">
        <v>7</v>
      </c>
      <c r="B81" s="71"/>
      <c r="C81" s="67"/>
      <c r="D81" s="67"/>
      <c r="E81" s="72"/>
      <c r="F81" s="72"/>
      <c r="G81" s="72"/>
      <c r="H81" s="92">
        <f>SUM(H78-H79-H80)</f>
        <v>0</v>
      </c>
      <c r="I81" s="69"/>
    </row>
    <row r="82" spans="1:9" s="1" customFormat="1" ht="15">
      <c r="A82" s="69"/>
      <c r="B82" s="75"/>
      <c r="C82" s="69"/>
      <c r="D82" s="69"/>
      <c r="E82" s="45"/>
      <c r="F82" s="45"/>
      <c r="G82" s="45"/>
      <c r="H82" s="93"/>
      <c r="I82" s="69"/>
    </row>
    <row r="83" spans="1:9" s="8" customFormat="1" ht="60">
      <c r="A83" s="84" t="s">
        <v>23</v>
      </c>
      <c r="B83" s="85"/>
      <c r="C83" s="86" t="s">
        <v>18</v>
      </c>
      <c r="D83" s="87" t="s">
        <v>19</v>
      </c>
      <c r="E83" s="87" t="s">
        <v>20</v>
      </c>
      <c r="F83" s="87" t="s">
        <v>22</v>
      </c>
      <c r="G83" s="58" t="s">
        <v>14</v>
      </c>
      <c r="H83" s="87" t="s">
        <v>21</v>
      </c>
      <c r="I83" s="63"/>
    </row>
    <row r="84" spans="1:9" s="8" customFormat="1" ht="15">
      <c r="A84" s="88"/>
      <c r="B84" s="29" t="s">
        <v>108</v>
      </c>
      <c r="C84" s="89">
        <f>B9</f>
        <v>35000</v>
      </c>
      <c r="D84" s="7">
        <f aca="true" t="shared" si="6" ref="D84:D112">SUM(C84*G12)</f>
        <v>0</v>
      </c>
      <c r="E84" s="94">
        <v>24347.2</v>
      </c>
      <c r="F84" s="6">
        <f>SUM(D84-E84)</f>
        <v>-24347.2</v>
      </c>
      <c r="G84" s="11">
        <f aca="true" t="shared" si="7" ref="G84:G112">SUM(H12)</f>
        <v>1</v>
      </c>
      <c r="H84" s="95" t="str">
        <f>IF(F84&lt;=0,"0",F84*G84*1/80)</f>
        <v>0</v>
      </c>
      <c r="I84" s="63"/>
    </row>
    <row r="85" spans="1:9" s="8" customFormat="1" ht="15">
      <c r="A85" s="88"/>
      <c r="B85" s="29" t="s">
        <v>109</v>
      </c>
      <c r="C85" s="89">
        <f>$B$9</f>
        <v>35000</v>
      </c>
      <c r="D85" s="7">
        <f t="shared" si="6"/>
        <v>0</v>
      </c>
      <c r="E85" s="94">
        <v>24347.2</v>
      </c>
      <c r="F85" s="6">
        <f>SUM(D85-E85)</f>
        <v>-24347.2</v>
      </c>
      <c r="G85" s="11">
        <f t="shared" si="7"/>
        <v>1</v>
      </c>
      <c r="H85" s="95" t="str">
        <f aca="true" t="shared" si="8" ref="H85:H112">IF(F85&lt;=0,"0",F85*G85*1/80)</f>
        <v>0</v>
      </c>
      <c r="I85" s="63"/>
    </row>
    <row r="86" spans="1:9" s="8" customFormat="1" ht="15">
      <c r="A86" s="88"/>
      <c r="B86" s="29" t="s">
        <v>110</v>
      </c>
      <c r="C86" s="89">
        <f aca="true" t="shared" si="9" ref="C86:C112">$B$9</f>
        <v>35000</v>
      </c>
      <c r="D86" s="7">
        <f t="shared" si="6"/>
        <v>0</v>
      </c>
      <c r="E86" s="94">
        <v>24347.2</v>
      </c>
      <c r="F86" s="6">
        <f>SUM(D86-E86)</f>
        <v>-24347.2</v>
      </c>
      <c r="G86" s="11">
        <f t="shared" si="7"/>
        <v>1</v>
      </c>
      <c r="H86" s="95" t="str">
        <f t="shared" si="8"/>
        <v>0</v>
      </c>
      <c r="I86" s="63"/>
    </row>
    <row r="87" spans="1:9" s="1" customFormat="1" ht="15">
      <c r="A87" s="5"/>
      <c r="B87" s="29" t="s">
        <v>111</v>
      </c>
      <c r="C87" s="89">
        <f t="shared" si="9"/>
        <v>35000</v>
      </c>
      <c r="D87" s="7">
        <f t="shared" si="6"/>
        <v>0</v>
      </c>
      <c r="E87" s="94">
        <v>24347.2</v>
      </c>
      <c r="F87" s="6">
        <f>SUM(D87-E87)</f>
        <v>-24347.2</v>
      </c>
      <c r="G87" s="11">
        <f t="shared" si="7"/>
        <v>1</v>
      </c>
      <c r="H87" s="95" t="str">
        <f t="shared" si="8"/>
        <v>0</v>
      </c>
      <c r="I87" s="69"/>
    </row>
    <row r="88" spans="1:9" s="1" customFormat="1" ht="15">
      <c r="A88" s="5"/>
      <c r="B88" s="29" t="s">
        <v>112</v>
      </c>
      <c r="C88" s="89">
        <f t="shared" si="9"/>
        <v>35000</v>
      </c>
      <c r="D88" s="7">
        <f t="shared" si="6"/>
        <v>0</v>
      </c>
      <c r="E88" s="94">
        <v>24347.2</v>
      </c>
      <c r="F88" s="6">
        <f aca="true" t="shared" si="10" ref="F88:F112">SUM(D88-E88)</f>
        <v>-24347.2</v>
      </c>
      <c r="G88" s="11">
        <f t="shared" si="7"/>
        <v>1</v>
      </c>
      <c r="H88" s="95" t="str">
        <f t="shared" si="8"/>
        <v>0</v>
      </c>
      <c r="I88" s="69"/>
    </row>
    <row r="89" spans="1:9" s="1" customFormat="1" ht="15">
      <c r="A89" s="5"/>
      <c r="B89" s="29" t="s">
        <v>113</v>
      </c>
      <c r="C89" s="89">
        <f t="shared" si="9"/>
        <v>35000</v>
      </c>
      <c r="D89" s="7">
        <f t="shared" si="6"/>
        <v>0</v>
      </c>
      <c r="E89" s="94">
        <v>24347.2</v>
      </c>
      <c r="F89" s="6">
        <f t="shared" si="10"/>
        <v>-24347.2</v>
      </c>
      <c r="G89" s="11">
        <f t="shared" si="7"/>
        <v>1</v>
      </c>
      <c r="H89" s="95" t="str">
        <f t="shared" si="8"/>
        <v>0</v>
      </c>
      <c r="I89" s="69"/>
    </row>
    <row r="90" spans="1:9" s="1" customFormat="1" ht="15">
      <c r="A90" s="5"/>
      <c r="B90" s="29" t="s">
        <v>114</v>
      </c>
      <c r="C90" s="89">
        <f t="shared" si="9"/>
        <v>35000</v>
      </c>
      <c r="D90" s="7">
        <f t="shared" si="6"/>
        <v>0</v>
      </c>
      <c r="E90" s="94">
        <v>24347.2</v>
      </c>
      <c r="F90" s="6">
        <f t="shared" si="10"/>
        <v>-24347.2</v>
      </c>
      <c r="G90" s="11">
        <f t="shared" si="7"/>
        <v>1</v>
      </c>
      <c r="H90" s="95" t="str">
        <f t="shared" si="8"/>
        <v>0</v>
      </c>
      <c r="I90" s="69"/>
    </row>
    <row r="91" spans="1:9" s="1" customFormat="1" ht="15">
      <c r="A91" s="5"/>
      <c r="B91" s="29" t="s">
        <v>115</v>
      </c>
      <c r="C91" s="89">
        <f t="shared" si="9"/>
        <v>35000</v>
      </c>
      <c r="D91" s="7">
        <f t="shared" si="6"/>
        <v>0</v>
      </c>
      <c r="E91" s="94">
        <v>24347.2</v>
      </c>
      <c r="F91" s="6">
        <f t="shared" si="10"/>
        <v>-24347.2</v>
      </c>
      <c r="G91" s="11">
        <f t="shared" si="7"/>
        <v>1</v>
      </c>
      <c r="H91" s="95" t="str">
        <f t="shared" si="8"/>
        <v>0</v>
      </c>
      <c r="I91" s="69"/>
    </row>
    <row r="92" spans="1:9" s="1" customFormat="1" ht="15">
      <c r="A92" s="5"/>
      <c r="B92" s="29" t="s">
        <v>116</v>
      </c>
      <c r="C92" s="89">
        <f t="shared" si="9"/>
        <v>35000</v>
      </c>
      <c r="D92" s="7">
        <f t="shared" si="6"/>
        <v>0</v>
      </c>
      <c r="E92" s="94">
        <v>24347.2</v>
      </c>
      <c r="F92" s="6">
        <f t="shared" si="10"/>
        <v>-24347.2</v>
      </c>
      <c r="G92" s="11">
        <f t="shared" si="7"/>
        <v>1</v>
      </c>
      <c r="H92" s="95" t="str">
        <f t="shared" si="8"/>
        <v>0</v>
      </c>
      <c r="I92" s="69"/>
    </row>
    <row r="93" spans="1:9" s="1" customFormat="1" ht="15">
      <c r="A93" s="5"/>
      <c r="B93" s="29" t="s">
        <v>117</v>
      </c>
      <c r="C93" s="89">
        <f t="shared" si="9"/>
        <v>35000</v>
      </c>
      <c r="D93" s="7">
        <f t="shared" si="6"/>
        <v>0</v>
      </c>
      <c r="E93" s="94">
        <v>24347.2</v>
      </c>
      <c r="F93" s="6">
        <f t="shared" si="10"/>
        <v>-24347.2</v>
      </c>
      <c r="G93" s="11">
        <f t="shared" si="7"/>
        <v>1</v>
      </c>
      <c r="H93" s="95" t="str">
        <f t="shared" si="8"/>
        <v>0</v>
      </c>
      <c r="I93" s="69"/>
    </row>
    <row r="94" spans="1:9" s="1" customFormat="1" ht="15">
      <c r="A94" s="5"/>
      <c r="B94" s="29" t="s">
        <v>118</v>
      </c>
      <c r="C94" s="89">
        <f t="shared" si="9"/>
        <v>35000</v>
      </c>
      <c r="D94" s="7">
        <f t="shared" si="6"/>
        <v>0</v>
      </c>
      <c r="E94" s="94">
        <v>24347.2</v>
      </c>
      <c r="F94" s="6">
        <f t="shared" si="10"/>
        <v>-24347.2</v>
      </c>
      <c r="G94" s="11">
        <f t="shared" si="7"/>
        <v>1</v>
      </c>
      <c r="H94" s="95" t="str">
        <f t="shared" si="8"/>
        <v>0</v>
      </c>
      <c r="I94" s="69"/>
    </row>
    <row r="95" spans="1:9" s="1" customFormat="1" ht="15">
      <c r="A95" s="5"/>
      <c r="B95" s="29" t="s">
        <v>119</v>
      </c>
      <c r="C95" s="89">
        <f t="shared" si="9"/>
        <v>35000</v>
      </c>
      <c r="D95" s="7">
        <f t="shared" si="6"/>
        <v>0</v>
      </c>
      <c r="E95" s="94">
        <v>24347.2</v>
      </c>
      <c r="F95" s="6">
        <f t="shared" si="10"/>
        <v>-24347.2</v>
      </c>
      <c r="G95" s="11">
        <f t="shared" si="7"/>
        <v>1</v>
      </c>
      <c r="H95" s="95" t="str">
        <f t="shared" si="8"/>
        <v>0</v>
      </c>
      <c r="I95" s="69"/>
    </row>
    <row r="96" spans="1:9" s="1" customFormat="1" ht="15">
      <c r="A96" s="5"/>
      <c r="B96" s="29" t="s">
        <v>120</v>
      </c>
      <c r="C96" s="89">
        <f t="shared" si="9"/>
        <v>35000</v>
      </c>
      <c r="D96" s="7">
        <f t="shared" si="6"/>
        <v>0</v>
      </c>
      <c r="E96" s="94">
        <v>24347.2</v>
      </c>
      <c r="F96" s="6">
        <f t="shared" si="10"/>
        <v>-24347.2</v>
      </c>
      <c r="G96" s="11">
        <f t="shared" si="7"/>
        <v>1</v>
      </c>
      <c r="H96" s="95" t="str">
        <f t="shared" si="8"/>
        <v>0</v>
      </c>
      <c r="I96" s="69"/>
    </row>
    <row r="97" spans="1:9" s="1" customFormat="1" ht="15">
      <c r="A97" s="5"/>
      <c r="B97" s="29" t="s">
        <v>121</v>
      </c>
      <c r="C97" s="89">
        <f t="shared" si="9"/>
        <v>35000</v>
      </c>
      <c r="D97" s="7">
        <f t="shared" si="6"/>
        <v>0</v>
      </c>
      <c r="E97" s="94">
        <v>24347.2</v>
      </c>
      <c r="F97" s="6">
        <f t="shared" si="10"/>
        <v>-24347.2</v>
      </c>
      <c r="G97" s="11">
        <f t="shared" si="7"/>
        <v>1</v>
      </c>
      <c r="H97" s="95" t="str">
        <f t="shared" si="8"/>
        <v>0</v>
      </c>
      <c r="I97" s="69"/>
    </row>
    <row r="98" spans="1:9" s="1" customFormat="1" ht="15">
      <c r="A98" s="5"/>
      <c r="B98" s="29" t="s">
        <v>122</v>
      </c>
      <c r="C98" s="89">
        <f t="shared" si="9"/>
        <v>35000</v>
      </c>
      <c r="D98" s="7">
        <f t="shared" si="6"/>
        <v>0</v>
      </c>
      <c r="E98" s="94">
        <v>24347.2</v>
      </c>
      <c r="F98" s="6">
        <f t="shared" si="10"/>
        <v>-24347.2</v>
      </c>
      <c r="G98" s="11">
        <f t="shared" si="7"/>
        <v>1</v>
      </c>
      <c r="H98" s="95" t="str">
        <f t="shared" si="8"/>
        <v>0</v>
      </c>
      <c r="I98" s="69"/>
    </row>
    <row r="99" spans="1:9" s="1" customFormat="1" ht="15">
      <c r="A99" s="5"/>
      <c r="B99" s="29" t="s">
        <v>123</v>
      </c>
      <c r="C99" s="89">
        <f t="shared" si="9"/>
        <v>35000</v>
      </c>
      <c r="D99" s="7">
        <f t="shared" si="6"/>
        <v>0</v>
      </c>
      <c r="E99" s="94">
        <v>24347.2</v>
      </c>
      <c r="F99" s="6">
        <f t="shared" si="10"/>
        <v>-24347.2</v>
      </c>
      <c r="G99" s="11">
        <f t="shared" si="7"/>
        <v>1</v>
      </c>
      <c r="H99" s="95" t="str">
        <f t="shared" si="8"/>
        <v>0</v>
      </c>
      <c r="I99" s="69"/>
    </row>
    <row r="100" spans="1:9" s="1" customFormat="1" ht="15">
      <c r="A100" s="5"/>
      <c r="B100" s="29" t="s">
        <v>124</v>
      </c>
      <c r="C100" s="89">
        <f t="shared" si="9"/>
        <v>35000</v>
      </c>
      <c r="D100" s="7">
        <f t="shared" si="6"/>
        <v>0</v>
      </c>
      <c r="E100" s="94">
        <v>24347.2</v>
      </c>
      <c r="F100" s="6">
        <f t="shared" si="10"/>
        <v>-24347.2</v>
      </c>
      <c r="G100" s="11">
        <f t="shared" si="7"/>
        <v>1</v>
      </c>
      <c r="H100" s="95" t="str">
        <f t="shared" si="8"/>
        <v>0</v>
      </c>
      <c r="I100" s="69"/>
    </row>
    <row r="101" spans="1:9" s="1" customFormat="1" ht="15">
      <c r="A101" s="5"/>
      <c r="B101" s="29" t="s">
        <v>125</v>
      </c>
      <c r="C101" s="89">
        <f t="shared" si="9"/>
        <v>35000</v>
      </c>
      <c r="D101" s="7">
        <f t="shared" si="6"/>
        <v>0</v>
      </c>
      <c r="E101" s="94">
        <v>24347.2</v>
      </c>
      <c r="F101" s="6">
        <f t="shared" si="10"/>
        <v>-24347.2</v>
      </c>
      <c r="G101" s="11">
        <f t="shared" si="7"/>
        <v>1</v>
      </c>
      <c r="H101" s="95" t="str">
        <f t="shared" si="8"/>
        <v>0</v>
      </c>
      <c r="I101" s="69"/>
    </row>
    <row r="102" spans="1:9" s="1" customFormat="1" ht="15">
      <c r="A102" s="5"/>
      <c r="B102" s="29" t="s">
        <v>126</v>
      </c>
      <c r="C102" s="89">
        <f t="shared" si="9"/>
        <v>35000</v>
      </c>
      <c r="D102" s="7">
        <f t="shared" si="6"/>
        <v>0</v>
      </c>
      <c r="E102" s="94">
        <v>24347.2</v>
      </c>
      <c r="F102" s="6">
        <f t="shared" si="10"/>
        <v>-24347.2</v>
      </c>
      <c r="G102" s="11">
        <f t="shared" si="7"/>
        <v>1</v>
      </c>
      <c r="H102" s="95" t="str">
        <f t="shared" si="8"/>
        <v>0</v>
      </c>
      <c r="I102" s="69"/>
    </row>
    <row r="103" spans="1:9" s="1" customFormat="1" ht="15">
      <c r="A103" s="5"/>
      <c r="B103" s="29" t="s">
        <v>127</v>
      </c>
      <c r="C103" s="89">
        <f t="shared" si="9"/>
        <v>35000</v>
      </c>
      <c r="D103" s="7">
        <f t="shared" si="6"/>
        <v>0</v>
      </c>
      <c r="E103" s="94">
        <v>24347.2</v>
      </c>
      <c r="F103" s="6">
        <f t="shared" si="10"/>
        <v>-24347.2</v>
      </c>
      <c r="G103" s="11">
        <f t="shared" si="7"/>
        <v>1</v>
      </c>
      <c r="H103" s="95" t="str">
        <f t="shared" si="8"/>
        <v>0</v>
      </c>
      <c r="I103" s="69"/>
    </row>
    <row r="104" spans="1:9" s="1" customFormat="1" ht="15">
      <c r="A104" s="5"/>
      <c r="B104" s="29" t="s">
        <v>128</v>
      </c>
      <c r="C104" s="89">
        <f t="shared" si="9"/>
        <v>35000</v>
      </c>
      <c r="D104" s="7">
        <f t="shared" si="6"/>
        <v>0</v>
      </c>
      <c r="E104" s="94">
        <v>24347.2</v>
      </c>
      <c r="F104" s="6">
        <f t="shared" si="10"/>
        <v>-24347.2</v>
      </c>
      <c r="G104" s="11">
        <f t="shared" si="7"/>
        <v>1</v>
      </c>
      <c r="H104" s="95" t="str">
        <f t="shared" si="8"/>
        <v>0</v>
      </c>
      <c r="I104" s="69"/>
    </row>
    <row r="105" spans="1:9" s="1" customFormat="1" ht="15">
      <c r="A105" s="5"/>
      <c r="B105" s="29" t="s">
        <v>129</v>
      </c>
      <c r="C105" s="89">
        <f t="shared" si="9"/>
        <v>35000</v>
      </c>
      <c r="D105" s="7">
        <f t="shared" si="6"/>
        <v>0</v>
      </c>
      <c r="E105" s="94">
        <v>24347.2</v>
      </c>
      <c r="F105" s="6">
        <f t="shared" si="10"/>
        <v>-24347.2</v>
      </c>
      <c r="G105" s="11">
        <f t="shared" si="7"/>
        <v>1</v>
      </c>
      <c r="H105" s="95" t="str">
        <f t="shared" si="8"/>
        <v>0</v>
      </c>
      <c r="I105" s="69"/>
    </row>
    <row r="106" spans="1:9" s="1" customFormat="1" ht="15">
      <c r="A106" s="5"/>
      <c r="B106" s="29" t="s">
        <v>130</v>
      </c>
      <c r="C106" s="89">
        <f t="shared" si="9"/>
        <v>35000</v>
      </c>
      <c r="D106" s="7">
        <f t="shared" si="6"/>
        <v>0</v>
      </c>
      <c r="E106" s="94">
        <v>24347.2</v>
      </c>
      <c r="F106" s="6">
        <f t="shared" si="10"/>
        <v>-24347.2</v>
      </c>
      <c r="G106" s="11">
        <f t="shared" si="7"/>
        <v>1</v>
      </c>
      <c r="H106" s="95" t="str">
        <f t="shared" si="8"/>
        <v>0</v>
      </c>
      <c r="I106" s="69"/>
    </row>
    <row r="107" spans="1:9" s="1" customFormat="1" ht="15">
      <c r="A107" s="5"/>
      <c r="B107" s="29" t="s">
        <v>131</v>
      </c>
      <c r="C107" s="89">
        <f t="shared" si="9"/>
        <v>35000</v>
      </c>
      <c r="D107" s="7">
        <f t="shared" si="6"/>
        <v>0</v>
      </c>
      <c r="E107" s="94">
        <v>24347.2</v>
      </c>
      <c r="F107" s="6">
        <f t="shared" si="10"/>
        <v>-24347.2</v>
      </c>
      <c r="G107" s="11">
        <f t="shared" si="7"/>
        <v>1</v>
      </c>
      <c r="H107" s="95" t="str">
        <f t="shared" si="8"/>
        <v>0</v>
      </c>
      <c r="I107" s="69"/>
    </row>
    <row r="108" spans="1:9" s="1" customFormat="1" ht="15">
      <c r="A108" s="5"/>
      <c r="B108" s="29" t="s">
        <v>132</v>
      </c>
      <c r="C108" s="89">
        <f t="shared" si="9"/>
        <v>35000</v>
      </c>
      <c r="D108" s="7">
        <f t="shared" si="6"/>
        <v>0</v>
      </c>
      <c r="E108" s="94">
        <v>24347.2</v>
      </c>
      <c r="F108" s="6">
        <f t="shared" si="10"/>
        <v>-24347.2</v>
      </c>
      <c r="G108" s="11">
        <f t="shared" si="7"/>
        <v>1</v>
      </c>
      <c r="H108" s="95" t="str">
        <f t="shared" si="8"/>
        <v>0</v>
      </c>
      <c r="I108" s="69"/>
    </row>
    <row r="109" spans="1:9" s="1" customFormat="1" ht="15">
      <c r="A109" s="5"/>
      <c r="B109" s="29" t="s">
        <v>133</v>
      </c>
      <c r="C109" s="89">
        <f t="shared" si="9"/>
        <v>35000</v>
      </c>
      <c r="D109" s="7">
        <f t="shared" si="6"/>
        <v>0</v>
      </c>
      <c r="E109" s="94">
        <v>24347.2</v>
      </c>
      <c r="F109" s="6">
        <f t="shared" si="10"/>
        <v>-24347.2</v>
      </c>
      <c r="G109" s="11">
        <f t="shared" si="7"/>
        <v>1</v>
      </c>
      <c r="H109" s="95" t="str">
        <f t="shared" si="8"/>
        <v>0</v>
      </c>
      <c r="I109" s="69"/>
    </row>
    <row r="110" spans="1:9" s="1" customFormat="1" ht="15">
      <c r="A110" s="5"/>
      <c r="B110" s="29" t="s">
        <v>134</v>
      </c>
      <c r="C110" s="89">
        <f t="shared" si="9"/>
        <v>35000</v>
      </c>
      <c r="D110" s="7">
        <f t="shared" si="6"/>
        <v>0</v>
      </c>
      <c r="E110" s="94">
        <v>24347.2</v>
      </c>
      <c r="F110" s="6">
        <f t="shared" si="10"/>
        <v>-24347.2</v>
      </c>
      <c r="G110" s="11">
        <f t="shared" si="7"/>
        <v>1</v>
      </c>
      <c r="H110" s="95" t="str">
        <f t="shared" si="8"/>
        <v>0</v>
      </c>
      <c r="I110" s="69"/>
    </row>
    <row r="111" spans="1:9" s="1" customFormat="1" ht="15">
      <c r="A111" s="5"/>
      <c r="B111" s="29" t="s">
        <v>135</v>
      </c>
      <c r="C111" s="89">
        <f t="shared" si="9"/>
        <v>35000</v>
      </c>
      <c r="D111" s="7">
        <f t="shared" si="6"/>
        <v>0</v>
      </c>
      <c r="E111" s="94">
        <v>24347.2</v>
      </c>
      <c r="F111" s="6">
        <f t="shared" si="10"/>
        <v>-24347.2</v>
      </c>
      <c r="G111" s="11">
        <f t="shared" si="7"/>
        <v>1</v>
      </c>
      <c r="H111" s="95" t="str">
        <f t="shared" si="8"/>
        <v>0</v>
      </c>
      <c r="I111" s="69"/>
    </row>
    <row r="112" spans="1:9" s="1" customFormat="1" ht="15">
      <c r="A112" s="5"/>
      <c r="B112" s="29" t="s">
        <v>136</v>
      </c>
      <c r="C112" s="89">
        <f t="shared" si="9"/>
        <v>35000</v>
      </c>
      <c r="D112" s="7">
        <f t="shared" si="6"/>
        <v>0</v>
      </c>
      <c r="E112" s="94">
        <v>24347.2</v>
      </c>
      <c r="F112" s="6">
        <f t="shared" si="10"/>
        <v>-24347.2</v>
      </c>
      <c r="G112" s="11">
        <f t="shared" si="7"/>
        <v>1</v>
      </c>
      <c r="H112" s="95" t="str">
        <f t="shared" si="8"/>
        <v>0</v>
      </c>
      <c r="I112" s="69"/>
    </row>
    <row r="113" spans="1:9" s="8" customFormat="1" ht="30">
      <c r="A113" s="96" t="s">
        <v>24</v>
      </c>
      <c r="B113" s="97"/>
      <c r="C113" s="58"/>
      <c r="D113" s="58"/>
      <c r="E113" s="87"/>
      <c r="F113" s="87"/>
      <c r="G113" s="87">
        <f>SUM(G84:G112)</f>
        <v>29</v>
      </c>
      <c r="H113" s="98">
        <f>SUM(H84:H112)</f>
        <v>0</v>
      </c>
      <c r="I113" s="63"/>
    </row>
    <row r="114" spans="1:9" s="1" customFormat="1" ht="15">
      <c r="A114" s="67"/>
      <c r="B114" s="71"/>
      <c r="C114" s="67"/>
      <c r="D114" s="67"/>
      <c r="E114" s="72"/>
      <c r="F114" s="72"/>
      <c r="G114" s="72"/>
      <c r="H114" s="99"/>
      <c r="I114" s="69"/>
    </row>
    <row r="115" spans="1:9" s="1" customFormat="1" ht="15">
      <c r="A115" s="5"/>
      <c r="B115" s="71"/>
      <c r="C115" s="67"/>
      <c r="D115" s="67"/>
      <c r="E115" s="72"/>
      <c r="F115" s="72"/>
      <c r="G115" s="72"/>
      <c r="H115" s="100"/>
      <c r="I115" s="69"/>
    </row>
    <row r="116" spans="1:9" s="1" customFormat="1" ht="35.25" customHeight="1">
      <c r="A116" s="69"/>
      <c r="B116" s="75"/>
      <c r="C116" s="69"/>
      <c r="D116" s="69"/>
      <c r="E116" s="45"/>
      <c r="F116" s="45"/>
      <c r="G116" s="45"/>
      <c r="H116" s="101"/>
      <c r="I116" s="69"/>
    </row>
    <row r="117" spans="1:8" ht="15.75" thickBot="1">
      <c r="A117" s="102"/>
      <c r="B117" s="103"/>
      <c r="C117" s="102"/>
      <c r="D117" s="102"/>
      <c r="E117" s="104"/>
      <c r="F117" s="104"/>
      <c r="G117" s="104"/>
      <c r="H117" s="102"/>
    </row>
    <row r="118" spans="1:8" ht="34.5" thickTop="1">
      <c r="A118" s="80" t="s">
        <v>25</v>
      </c>
      <c r="B118" s="81"/>
      <c r="C118" s="80"/>
      <c r="D118" s="80"/>
      <c r="E118" s="82"/>
      <c r="F118" s="82"/>
      <c r="G118" s="82"/>
      <c r="H118" s="80"/>
    </row>
    <row r="119" spans="1:8" ht="15">
      <c r="A119" s="105" t="s">
        <v>34</v>
      </c>
      <c r="B119" s="75"/>
      <c r="C119" s="69"/>
      <c r="D119" s="69"/>
      <c r="E119" s="45"/>
      <c r="F119" s="45"/>
      <c r="G119" s="45"/>
      <c r="H119" s="69"/>
    </row>
    <row r="120" spans="1:9" s="8" customFormat="1" ht="45">
      <c r="A120" s="84" t="s">
        <v>28</v>
      </c>
      <c r="B120" s="85" t="s">
        <v>6</v>
      </c>
      <c r="C120" s="106">
        <f>B9</f>
        <v>35000</v>
      </c>
      <c r="D120" s="58"/>
      <c r="E120" s="87"/>
      <c r="F120" s="87"/>
      <c r="G120" s="58" t="s">
        <v>29</v>
      </c>
      <c r="H120" s="87" t="s">
        <v>15</v>
      </c>
      <c r="I120" s="63"/>
    </row>
    <row r="121" spans="1:9" s="8" customFormat="1" ht="15">
      <c r="A121" s="84"/>
      <c r="B121" s="63"/>
      <c r="C121" s="58"/>
      <c r="D121" s="58"/>
      <c r="E121" s="87"/>
      <c r="F121" s="87"/>
      <c r="G121" s="58"/>
      <c r="H121" s="87"/>
      <c r="I121" s="63"/>
    </row>
    <row r="122" spans="1:8" ht="15">
      <c r="A122" s="5"/>
      <c r="B122" s="107"/>
      <c r="C122" s="5"/>
      <c r="D122" s="5"/>
      <c r="E122" s="4"/>
      <c r="F122" s="4"/>
      <c r="G122" s="4"/>
      <c r="H122" s="5"/>
    </row>
    <row r="123" spans="1:8" ht="15">
      <c r="A123" s="5" t="s">
        <v>17</v>
      </c>
      <c r="B123" s="108" t="s">
        <v>30</v>
      </c>
      <c r="C123" s="109"/>
      <c r="D123" s="5"/>
      <c r="E123" s="4"/>
      <c r="F123" s="4"/>
      <c r="G123" s="4">
        <f>SUM(G41)</f>
        <v>0</v>
      </c>
      <c r="H123" s="7">
        <f>SUM(C120*G123*3/80)</f>
        <v>0</v>
      </c>
    </row>
    <row r="124" spans="1:9" s="9" customFormat="1" ht="30">
      <c r="A124" s="11" t="s">
        <v>8</v>
      </c>
      <c r="B124" s="110"/>
      <c r="C124" s="11"/>
      <c r="D124" s="11"/>
      <c r="E124" s="12"/>
      <c r="F124" s="12"/>
      <c r="G124" s="12"/>
      <c r="H124" s="27">
        <f>'Pro Rata Arrears'!I29</f>
        <v>0</v>
      </c>
      <c r="I124" s="63" t="s">
        <v>1</v>
      </c>
    </row>
    <row r="125" spans="1:9" s="1" customFormat="1" ht="15">
      <c r="A125" s="5"/>
      <c r="B125" s="107"/>
      <c r="C125" s="5"/>
      <c r="D125" s="5"/>
      <c r="E125" s="4"/>
      <c r="F125" s="4"/>
      <c r="G125" s="4"/>
      <c r="H125" s="7"/>
      <c r="I125" s="69"/>
    </row>
    <row r="126" spans="1:8" ht="15">
      <c r="A126" s="70" t="s">
        <v>7</v>
      </c>
      <c r="B126" s="107"/>
      <c r="C126" s="5"/>
      <c r="D126" s="5"/>
      <c r="E126" s="4"/>
      <c r="F126" s="4"/>
      <c r="G126" s="4"/>
      <c r="H126" s="111">
        <f>SUM(H123-H124)</f>
        <v>0</v>
      </c>
    </row>
    <row r="127" spans="1:8" ht="15">
      <c r="A127" s="69"/>
      <c r="H127" s="112"/>
    </row>
    <row r="128" spans="1:9" s="1" customFormat="1" ht="33.75">
      <c r="A128" s="113" t="s">
        <v>10</v>
      </c>
      <c r="B128" s="71" t="s">
        <v>6</v>
      </c>
      <c r="C128" s="114">
        <f>B9</f>
        <v>35000</v>
      </c>
      <c r="D128" s="58" t="s">
        <v>39</v>
      </c>
      <c r="E128" s="115">
        <v>40578.64</v>
      </c>
      <c r="F128" s="72"/>
      <c r="G128" s="58" t="s">
        <v>29</v>
      </c>
      <c r="H128" s="67" t="s">
        <v>5</v>
      </c>
      <c r="I128" s="80"/>
    </row>
    <row r="129" spans="1:9" ht="15">
      <c r="A129" s="5" t="s">
        <v>31</v>
      </c>
      <c r="B129" s="107"/>
      <c r="C129" s="5"/>
      <c r="D129" s="5"/>
      <c r="E129" s="4"/>
      <c r="F129" s="4"/>
      <c r="G129" s="4"/>
      <c r="H129" s="5"/>
      <c r="I129" s="69"/>
    </row>
    <row r="130" spans="1:9" ht="15">
      <c r="A130" s="5" t="s">
        <v>32</v>
      </c>
      <c r="B130" s="107"/>
      <c r="C130" s="5"/>
      <c r="D130" s="5"/>
      <c r="E130" s="4"/>
      <c r="F130" s="4"/>
      <c r="G130" s="4"/>
      <c r="H130" s="5"/>
      <c r="I130" s="69"/>
    </row>
    <row r="131" spans="1:8" ht="15">
      <c r="A131" s="5" t="s">
        <v>12</v>
      </c>
      <c r="B131" s="116">
        <f>IF(C128&gt;=E128,E128,C128)</f>
        <v>35000</v>
      </c>
      <c r="C131" s="5"/>
      <c r="D131" s="6" t="s">
        <v>1</v>
      </c>
      <c r="E131" s="4" t="s">
        <v>1</v>
      </c>
      <c r="F131" s="6"/>
      <c r="G131" s="4">
        <f>SUM(G41)</f>
        <v>0</v>
      </c>
      <c r="H131" s="117">
        <f>SUM(B131*G131*1/200)</f>
        <v>0</v>
      </c>
    </row>
    <row r="132" spans="1:9" s="10" customFormat="1" ht="15">
      <c r="A132" s="118" t="s">
        <v>13</v>
      </c>
      <c r="B132" s="119">
        <f>IF(C128&lt;E128,0,C128-E128)</f>
        <v>0</v>
      </c>
      <c r="C132" s="118" t="s">
        <v>33</v>
      </c>
      <c r="D132" s="118"/>
      <c r="E132" s="26"/>
      <c r="F132" s="26"/>
      <c r="G132" s="26">
        <f>SUM(G41)</f>
        <v>0</v>
      </c>
      <c r="H132" s="120">
        <f>SUM(B132*G132/80)</f>
        <v>0</v>
      </c>
      <c r="I132" s="121"/>
    </row>
    <row r="133" spans="1:8" ht="15">
      <c r="A133" s="122"/>
      <c r="B133" s="123"/>
      <c r="C133" s="122"/>
      <c r="D133" s="122"/>
      <c r="E133" s="124"/>
      <c r="F133" s="124"/>
      <c r="G133" s="124"/>
      <c r="H133" s="125"/>
    </row>
    <row r="134" spans="1:9" s="1" customFormat="1" ht="15">
      <c r="A134" s="126" t="s">
        <v>35</v>
      </c>
      <c r="B134" s="127"/>
      <c r="C134" s="79"/>
      <c r="D134" s="79"/>
      <c r="E134" s="128"/>
      <c r="F134" s="128"/>
      <c r="G134" s="128"/>
      <c r="H134" s="129">
        <f>SUM(H131:H132)</f>
        <v>0</v>
      </c>
      <c r="I134" s="69"/>
    </row>
    <row r="135" spans="1:8" ht="15.75" thickBot="1">
      <c r="A135" s="102"/>
      <c r="B135" s="103"/>
      <c r="C135" s="102"/>
      <c r="D135" s="102"/>
      <c r="E135" s="104"/>
      <c r="F135" s="104"/>
      <c r="G135" s="104"/>
      <c r="H135" s="102"/>
    </row>
    <row r="136" ht="15.75" thickTop="1"/>
    <row r="137" spans="1:8" ht="67.5" customHeight="1">
      <c r="A137" s="135" t="s">
        <v>40</v>
      </c>
      <c r="B137" s="136"/>
      <c r="C137" s="136"/>
      <c r="D137" s="136"/>
      <c r="E137" s="136"/>
      <c r="F137" s="136"/>
      <c r="G137" s="136"/>
      <c r="H137" s="137"/>
    </row>
  </sheetData>
  <mergeCells count="3">
    <mergeCell ref="B123:C123"/>
    <mergeCell ref="A137:H137"/>
    <mergeCell ref="A1:H1"/>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&amp;RPart-time Template:  Non-Academic Officer Benefit Statement</oddHeader>
    <oddFooter>&amp;C&amp;6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workbookViewId="0" topLeftCell="A1">
      <selection activeCell="H24" sqref="H24"/>
    </sheetView>
  </sheetViews>
  <sheetFormatPr defaultColWidth="9.140625" defaultRowHeight="15"/>
  <cols>
    <col min="1" max="1" width="16.7109375" style="3" customWidth="1"/>
    <col min="2" max="2" width="17.421875" style="3" customWidth="1"/>
    <col min="3" max="3" width="13.421875" style="3" customWidth="1"/>
    <col min="4" max="4" width="12.00390625" style="3" customWidth="1"/>
    <col min="5" max="5" width="11.7109375" style="3" customWidth="1"/>
    <col min="6" max="6" width="13.421875" style="3" customWidth="1"/>
    <col min="7" max="7" width="12.8515625" style="3" customWidth="1"/>
    <col min="8" max="8" width="11.140625" style="3" customWidth="1"/>
    <col min="9" max="9" width="16.57421875" style="3" customWidth="1"/>
  </cols>
  <sheetData>
    <row r="1" spans="1:9" ht="18.75">
      <c r="A1" s="33" t="s">
        <v>107</v>
      </c>
      <c r="B1" s="33"/>
      <c r="C1" s="33"/>
      <c r="D1" s="33"/>
      <c r="E1" s="33"/>
      <c r="F1" s="33"/>
      <c r="G1" s="33"/>
      <c r="H1" s="33"/>
      <c r="I1" s="33"/>
    </row>
    <row r="2" spans="1:9" ht="15">
      <c r="A2" s="23" t="s">
        <v>48</v>
      </c>
      <c r="B2" s="142">
        <f>'Benefit Statement'!B3</f>
        <v>0</v>
      </c>
      <c r="C2" s="24"/>
      <c r="D2" s="25" t="s">
        <v>49</v>
      </c>
      <c r="E2" s="138" t="str">
        <f>'Benefit Statement'!H3</f>
        <v xml:space="preserve"> </v>
      </c>
      <c r="F2" s="5"/>
      <c r="G2" s="28" t="s">
        <v>137</v>
      </c>
      <c r="H2" s="4">
        <f>'Benefit Statement'!H6</f>
        <v>0</v>
      </c>
      <c r="I2" s="6"/>
    </row>
    <row r="3" spans="1:9" ht="15">
      <c r="A3" s="139" t="s">
        <v>1</v>
      </c>
      <c r="B3" s="90"/>
      <c r="C3" s="6"/>
      <c r="D3" s="6"/>
      <c r="E3" s="5"/>
      <c r="F3" s="5"/>
      <c r="G3" s="5"/>
      <c r="H3" s="4"/>
      <c r="I3" s="6"/>
    </row>
    <row r="4" spans="1:9" s="17" customFormat="1" ht="15">
      <c r="A4" s="143" t="s">
        <v>50</v>
      </c>
      <c r="B4" s="144" t="s">
        <v>51</v>
      </c>
      <c r="C4" s="145" t="s">
        <v>52</v>
      </c>
      <c r="D4" s="145" t="s">
        <v>53</v>
      </c>
      <c r="E4" s="146" t="s">
        <v>54</v>
      </c>
      <c r="F4" s="146" t="s">
        <v>55</v>
      </c>
      <c r="G4" s="146" t="s">
        <v>56</v>
      </c>
      <c r="H4" s="147" t="s">
        <v>57</v>
      </c>
      <c r="I4" s="145" t="s">
        <v>58</v>
      </c>
    </row>
    <row r="5" spans="1:9" ht="15">
      <c r="A5" s="139"/>
      <c r="B5" s="148"/>
      <c r="C5" s="149"/>
      <c r="D5" s="149"/>
      <c r="E5" s="150"/>
      <c r="F5" s="150"/>
      <c r="G5" s="150"/>
      <c r="H5" s="151"/>
      <c r="I5" s="149"/>
    </row>
    <row r="6" spans="1:9" s="18" customFormat="1" ht="15">
      <c r="A6" s="139" t="s">
        <v>59</v>
      </c>
      <c r="B6" s="152">
        <v>0</v>
      </c>
      <c r="C6" s="6">
        <f>SUM(B6*3%)</f>
        <v>0</v>
      </c>
      <c r="D6" s="6">
        <v>15372.23</v>
      </c>
      <c r="E6" s="6">
        <f>SUM(D6*H6)</f>
        <v>0</v>
      </c>
      <c r="F6" s="6">
        <f>SUM(B6-E6)</f>
        <v>0</v>
      </c>
      <c r="G6" s="95" t="str">
        <f>IF(F6*3.5%&lt;=0,"0",F6*3.5%)</f>
        <v>0</v>
      </c>
      <c r="H6" s="26">
        <f>'Benefit Statement'!G26</f>
        <v>0</v>
      </c>
      <c r="I6" s="152">
        <f>SUM(C6+G6)</f>
        <v>0</v>
      </c>
    </row>
    <row r="7" spans="1:9" s="18" customFormat="1" ht="15">
      <c r="A7" s="139" t="s">
        <v>60</v>
      </c>
      <c r="B7" s="152">
        <v>0</v>
      </c>
      <c r="C7" s="6">
        <f>SUM(B7*3%)</f>
        <v>0</v>
      </c>
      <c r="D7" s="6">
        <v>16415.83</v>
      </c>
      <c r="E7" s="6">
        <f aca="true" t="shared" si="0" ref="E7:E15">SUM(D7*H7)</f>
        <v>0</v>
      </c>
      <c r="F7" s="6">
        <f aca="true" t="shared" si="1" ref="F7:F15">SUM(B7-E7)</f>
        <v>0</v>
      </c>
      <c r="G7" s="95" t="str">
        <f>IF(F7*3.5%&lt;=0,"0",F7*3.5%)</f>
        <v>0</v>
      </c>
      <c r="H7" s="26">
        <f>'Benefit Statement'!G27</f>
        <v>0</v>
      </c>
      <c r="I7" s="152">
        <f aca="true" t="shared" si="2" ref="I7:I14">SUM(C7+G7)</f>
        <v>0</v>
      </c>
    </row>
    <row r="8" spans="1:9" s="18" customFormat="1" ht="15">
      <c r="A8" s="139" t="s">
        <v>61</v>
      </c>
      <c r="B8" s="152">
        <v>0</v>
      </c>
      <c r="C8" s="6">
        <f aca="true" t="shared" si="3" ref="C8:C15">SUM(B8*3%)</f>
        <v>0</v>
      </c>
      <c r="D8" s="6">
        <v>17459.43</v>
      </c>
      <c r="E8" s="6">
        <f t="shared" si="0"/>
        <v>0</v>
      </c>
      <c r="F8" s="6">
        <f t="shared" si="1"/>
        <v>0</v>
      </c>
      <c r="G8" s="95" t="str">
        <f aca="true" t="shared" si="4" ref="G8:G15">IF(F8*3.5%&lt;=0,"0",F8*3.5%)</f>
        <v>0</v>
      </c>
      <c r="H8" s="26">
        <f>'Benefit Statement'!G28</f>
        <v>0</v>
      </c>
      <c r="I8" s="152">
        <f t="shared" si="2"/>
        <v>0</v>
      </c>
    </row>
    <row r="9" spans="1:9" s="18" customFormat="1" ht="15">
      <c r="A9" s="139" t="s">
        <v>62</v>
      </c>
      <c r="B9" s="152">
        <v>0</v>
      </c>
      <c r="C9" s="6">
        <f t="shared" si="3"/>
        <v>0</v>
      </c>
      <c r="D9" s="6">
        <v>18711.75</v>
      </c>
      <c r="E9" s="6">
        <f t="shared" si="0"/>
        <v>0</v>
      </c>
      <c r="F9" s="6">
        <f t="shared" si="1"/>
        <v>0</v>
      </c>
      <c r="G9" s="95" t="str">
        <f t="shared" si="4"/>
        <v>0</v>
      </c>
      <c r="H9" s="26">
        <f>'Benefit Statement'!G29</f>
        <v>0</v>
      </c>
      <c r="I9" s="152">
        <f t="shared" si="2"/>
        <v>0</v>
      </c>
    </row>
    <row r="10" spans="1:9" s="18" customFormat="1" ht="15">
      <c r="A10" s="139" t="s">
        <v>63</v>
      </c>
      <c r="B10" s="152">
        <v>0</v>
      </c>
      <c r="C10" s="6">
        <f t="shared" si="3"/>
        <v>0</v>
      </c>
      <c r="D10" s="6">
        <v>20172.79</v>
      </c>
      <c r="E10" s="6">
        <f t="shared" si="0"/>
        <v>0</v>
      </c>
      <c r="F10" s="6">
        <f t="shared" si="1"/>
        <v>0</v>
      </c>
      <c r="G10" s="95" t="str">
        <f t="shared" si="4"/>
        <v>0</v>
      </c>
      <c r="H10" s="26">
        <f>'Benefit Statement'!G30</f>
        <v>0</v>
      </c>
      <c r="I10" s="152">
        <f t="shared" si="2"/>
        <v>0</v>
      </c>
    </row>
    <row r="11" spans="1:9" s="18" customFormat="1" ht="15">
      <c r="A11" s="139" t="s">
        <v>64</v>
      </c>
      <c r="B11" s="152">
        <v>0</v>
      </c>
      <c r="C11" s="6">
        <f t="shared" si="3"/>
        <v>0</v>
      </c>
      <c r="D11" s="6">
        <v>21842.55</v>
      </c>
      <c r="E11" s="6">
        <f t="shared" si="0"/>
        <v>0</v>
      </c>
      <c r="F11" s="6">
        <f t="shared" si="1"/>
        <v>0</v>
      </c>
      <c r="G11" s="95" t="str">
        <f t="shared" si="4"/>
        <v>0</v>
      </c>
      <c r="H11" s="26">
        <f>'Benefit Statement'!G31</f>
        <v>0</v>
      </c>
      <c r="I11" s="152">
        <f t="shared" si="2"/>
        <v>0</v>
      </c>
    </row>
    <row r="12" spans="1:9" s="18" customFormat="1" ht="15">
      <c r="A12" s="139" t="s">
        <v>65</v>
      </c>
      <c r="B12" s="152">
        <v>0</v>
      </c>
      <c r="C12" s="6">
        <f t="shared" si="3"/>
        <v>0</v>
      </c>
      <c r="D12" s="6">
        <v>23303.59</v>
      </c>
      <c r="E12" s="6">
        <f t="shared" si="0"/>
        <v>0</v>
      </c>
      <c r="F12" s="6">
        <f t="shared" si="1"/>
        <v>0</v>
      </c>
      <c r="G12" s="95" t="str">
        <f t="shared" si="4"/>
        <v>0</v>
      </c>
      <c r="H12" s="26">
        <f>'Benefit Statement'!G32</f>
        <v>0</v>
      </c>
      <c r="I12" s="152">
        <f t="shared" si="2"/>
        <v>0</v>
      </c>
    </row>
    <row r="13" spans="1:9" s="18" customFormat="1" ht="15">
      <c r="A13" s="139" t="s">
        <v>66</v>
      </c>
      <c r="B13" s="152">
        <v>0</v>
      </c>
      <c r="C13" s="6">
        <f t="shared" si="3"/>
        <v>0</v>
      </c>
      <c r="D13" s="6">
        <v>24034.11</v>
      </c>
      <c r="E13" s="6">
        <f t="shared" si="0"/>
        <v>0</v>
      </c>
      <c r="F13" s="6">
        <f t="shared" si="1"/>
        <v>0</v>
      </c>
      <c r="G13" s="95" t="str">
        <f t="shared" si="4"/>
        <v>0</v>
      </c>
      <c r="H13" s="26">
        <f>'Benefit Statement'!G33</f>
        <v>0</v>
      </c>
      <c r="I13" s="152">
        <f t="shared" si="2"/>
        <v>0</v>
      </c>
    </row>
    <row r="14" spans="1:9" s="18" customFormat="1" ht="15">
      <c r="A14" s="139" t="s">
        <v>67</v>
      </c>
      <c r="B14" s="152">
        <v>0</v>
      </c>
      <c r="C14" s="6">
        <f t="shared" si="3"/>
        <v>0</v>
      </c>
      <c r="D14" s="6">
        <v>24034.11</v>
      </c>
      <c r="E14" s="6">
        <f t="shared" si="0"/>
        <v>0</v>
      </c>
      <c r="F14" s="6">
        <f t="shared" si="1"/>
        <v>0</v>
      </c>
      <c r="G14" s="95" t="str">
        <f t="shared" si="4"/>
        <v>0</v>
      </c>
      <c r="H14" s="26">
        <f>'Benefit Statement'!G34</f>
        <v>0</v>
      </c>
      <c r="I14" s="152">
        <f t="shared" si="2"/>
        <v>0</v>
      </c>
    </row>
    <row r="15" spans="1:9" s="19" customFormat="1" ht="15">
      <c r="A15" s="153" t="s">
        <v>68</v>
      </c>
      <c r="B15" s="152">
        <v>0</v>
      </c>
      <c r="C15" s="6">
        <f t="shared" si="3"/>
        <v>0</v>
      </c>
      <c r="D15" s="154">
        <v>24034.11</v>
      </c>
      <c r="E15" s="154">
        <f t="shared" si="0"/>
        <v>0</v>
      </c>
      <c r="F15" s="154">
        <f t="shared" si="1"/>
        <v>0</v>
      </c>
      <c r="G15" s="95" t="str">
        <f t="shared" si="4"/>
        <v>0</v>
      </c>
      <c r="H15" s="26">
        <f>'Benefit Statement'!G35</f>
        <v>0</v>
      </c>
      <c r="I15" s="155">
        <f aca="true" t="shared" si="5" ref="I15:I20">SUM(C15+G15)</f>
        <v>0</v>
      </c>
    </row>
    <row r="16" spans="1:9" s="19" customFormat="1" ht="15">
      <c r="A16" s="153" t="s">
        <v>69</v>
      </c>
      <c r="B16" s="152">
        <v>0</v>
      </c>
      <c r="C16" s="6">
        <f>SUM(B16*3%)</f>
        <v>0</v>
      </c>
      <c r="D16" s="154">
        <v>24034.11</v>
      </c>
      <c r="E16" s="154">
        <f>SUM(D16*H16)</f>
        <v>0</v>
      </c>
      <c r="F16" s="154">
        <f>SUM(B16-E16)</f>
        <v>0</v>
      </c>
      <c r="G16" s="95" t="str">
        <f>IF(F16*3.5%&lt;=0,"0",F16*3.5%)</f>
        <v>0</v>
      </c>
      <c r="H16" s="26">
        <f>'Benefit Statement'!G36</f>
        <v>0</v>
      </c>
      <c r="I16" s="155">
        <f t="shared" si="5"/>
        <v>0</v>
      </c>
    </row>
    <row r="17" spans="1:9" s="19" customFormat="1" ht="15">
      <c r="A17" s="153" t="s">
        <v>102</v>
      </c>
      <c r="B17" s="152">
        <v>0</v>
      </c>
      <c r="C17" s="6">
        <f>SUM(B17*3%)</f>
        <v>0</v>
      </c>
      <c r="D17" s="154">
        <v>24034.11</v>
      </c>
      <c r="E17" s="154">
        <f>SUM(D17*H17)</f>
        <v>0</v>
      </c>
      <c r="F17" s="154">
        <f>SUM(B17-E17)</f>
        <v>0</v>
      </c>
      <c r="G17" s="95" t="str">
        <f>IF(F17*3.5%&lt;=0,"0",F17*3.5%)</f>
        <v>0</v>
      </c>
      <c r="H17" s="26">
        <f>'Benefit Statement'!G37</f>
        <v>0</v>
      </c>
      <c r="I17" s="155">
        <f t="shared" si="5"/>
        <v>0</v>
      </c>
    </row>
    <row r="18" spans="1:9" s="18" customFormat="1" ht="15">
      <c r="A18" s="153" t="s">
        <v>103</v>
      </c>
      <c r="B18" s="152">
        <v>0</v>
      </c>
      <c r="C18" s="6">
        <f>SUM(B18*3%)</f>
        <v>0</v>
      </c>
      <c r="D18" s="154">
        <v>24034.11</v>
      </c>
      <c r="E18" s="154">
        <f>SUM(D18*H18)</f>
        <v>0</v>
      </c>
      <c r="F18" s="154">
        <f>SUM(B18-E18)</f>
        <v>0</v>
      </c>
      <c r="G18" s="95" t="str">
        <f>IF(F18*3.5%&lt;=0,"0",F18*3.5%)</f>
        <v>0</v>
      </c>
      <c r="H18" s="26">
        <f>'Benefit Statement'!G38</f>
        <v>0</v>
      </c>
      <c r="I18" s="155">
        <f t="shared" si="5"/>
        <v>0</v>
      </c>
    </row>
    <row r="19" spans="1:9" s="18" customFormat="1" ht="15">
      <c r="A19" s="153" t="s">
        <v>104</v>
      </c>
      <c r="B19" s="152">
        <v>0</v>
      </c>
      <c r="C19" s="6">
        <f>SUM(B19*3%)</f>
        <v>0</v>
      </c>
      <c r="D19" s="154">
        <v>24034.11</v>
      </c>
      <c r="E19" s="154">
        <f>SUM(D19*H19)</f>
        <v>0</v>
      </c>
      <c r="F19" s="154">
        <f>SUM(B19-E19)</f>
        <v>0</v>
      </c>
      <c r="G19" s="95" t="str">
        <f>IF(F19*3.5%&lt;=0,"0",F19*3.5%)</f>
        <v>0</v>
      </c>
      <c r="H19" s="26">
        <f>'Benefit Statement'!G39</f>
        <v>0</v>
      </c>
      <c r="I19" s="155">
        <f t="shared" si="5"/>
        <v>0</v>
      </c>
    </row>
    <row r="20" spans="1:9" s="18" customFormat="1" ht="15">
      <c r="A20" s="153" t="s">
        <v>105</v>
      </c>
      <c r="B20" s="152">
        <v>0</v>
      </c>
      <c r="C20" s="6">
        <f>SUM(B20*3%)</f>
        <v>0</v>
      </c>
      <c r="D20" s="154">
        <v>24347.2</v>
      </c>
      <c r="E20" s="154">
        <f>SUM(D20*H20)</f>
        <v>0</v>
      </c>
      <c r="F20" s="154">
        <f>SUM(B20-E20)</f>
        <v>0</v>
      </c>
      <c r="G20" s="95" t="str">
        <f>IF(F20*3.5%&lt;=0,"0",F20*3.5%)</f>
        <v>0</v>
      </c>
      <c r="H20" s="26">
        <f>'Benefit Statement'!G40</f>
        <v>0</v>
      </c>
      <c r="I20" s="155">
        <f t="shared" si="5"/>
        <v>0</v>
      </c>
    </row>
    <row r="21" spans="1:9" s="18" customFormat="1" ht="15">
      <c r="A21" s="156"/>
      <c r="B21" s="157"/>
      <c r="C21" s="158"/>
      <c r="D21" s="159"/>
      <c r="E21" s="159"/>
      <c r="F21" s="159"/>
      <c r="G21" s="158"/>
      <c r="H21" s="26"/>
      <c r="I21" s="160"/>
    </row>
    <row r="22" spans="1:9" s="18" customFormat="1" ht="15">
      <c r="A22" s="161"/>
      <c r="B22" s="162"/>
      <c r="C22" s="163" t="s">
        <v>1</v>
      </c>
      <c r="D22" s="163"/>
      <c r="E22" s="3"/>
      <c r="F22" s="3"/>
      <c r="G22" s="163" t="s">
        <v>1</v>
      </c>
      <c r="H22" s="4">
        <f>SUM(H5:H20)</f>
        <v>0</v>
      </c>
      <c r="I22" s="6">
        <f>SUM(I5:I20)</f>
        <v>0</v>
      </c>
    </row>
    <row r="23" spans="1:9" s="18" customFormat="1" ht="15">
      <c r="A23" s="3"/>
      <c r="B23" s="3"/>
      <c r="C23" s="3"/>
      <c r="D23" s="3"/>
      <c r="E23" s="3"/>
      <c r="F23" s="3"/>
      <c r="G23" s="3"/>
      <c r="H23" s="3"/>
      <c r="I23" s="3"/>
    </row>
    <row r="24" spans="1:9" s="18" customFormat="1" ht="15">
      <c r="A24" s="3" t="s">
        <v>70</v>
      </c>
      <c r="B24" s="164">
        <v>0</v>
      </c>
      <c r="C24" s="112">
        <f>SUM(B24*3%)</f>
        <v>0</v>
      </c>
      <c r="D24" s="112">
        <v>14046.05</v>
      </c>
      <c r="E24" s="112">
        <f>SUM(B24-D24)</f>
        <v>-14046.05</v>
      </c>
      <c r="F24" s="112" t="str">
        <f>IF(E24*3.5%&lt;=0,"0",E24*3.5%)</f>
        <v>0</v>
      </c>
      <c r="G24" s="112">
        <f>SUM(C24+F24)</f>
        <v>0</v>
      </c>
      <c r="H24" s="165">
        <v>0</v>
      </c>
      <c r="I24" s="112">
        <f>SUM(G24*H24)</f>
        <v>0</v>
      </c>
    </row>
    <row r="25" spans="1:9" s="18" customFormat="1" ht="15">
      <c r="A25" s="3" t="s">
        <v>71</v>
      </c>
      <c r="B25" s="3" t="s">
        <v>1</v>
      </c>
      <c r="C25" s="112" t="s">
        <v>1</v>
      </c>
      <c r="D25" s="3" t="s">
        <v>1</v>
      </c>
      <c r="E25" s="3" t="s">
        <v>1</v>
      </c>
      <c r="F25" s="3"/>
      <c r="G25" s="3" t="s">
        <v>57</v>
      </c>
      <c r="H25" s="48">
        <f>SUM(H22:H24)</f>
        <v>0</v>
      </c>
      <c r="I25" s="3" t="s">
        <v>1</v>
      </c>
    </row>
    <row r="26" spans="1:9" s="18" customFormat="1" ht="15">
      <c r="A26" s="3"/>
      <c r="B26" s="3"/>
      <c r="C26" s="3"/>
      <c r="D26" s="3"/>
      <c r="E26" s="3"/>
      <c r="F26" s="3"/>
      <c r="G26" s="3"/>
      <c r="H26" s="3" t="s">
        <v>72</v>
      </c>
      <c r="I26" s="163">
        <f>SUM(I22+I24)</f>
        <v>0</v>
      </c>
    </row>
    <row r="27" spans="1:9" s="18" customFormat="1" ht="15">
      <c r="A27" s="3"/>
      <c r="B27" s="3"/>
      <c r="C27" s="3"/>
      <c r="D27" s="3"/>
      <c r="E27" s="3"/>
      <c r="F27" s="3"/>
      <c r="G27" s="3"/>
      <c r="H27" s="3" t="s">
        <v>73</v>
      </c>
      <c r="I27" s="152">
        <v>0</v>
      </c>
    </row>
    <row r="29" spans="8:9" ht="15">
      <c r="H29" s="140" t="s">
        <v>74</v>
      </c>
      <c r="I29" s="141">
        <f>SUM(I26-I27)</f>
        <v>0</v>
      </c>
    </row>
  </sheetData>
  <mergeCells count="1">
    <mergeCell ref="A1:I1"/>
  </mergeCells>
  <printOptions/>
  <pageMargins left="0.7" right="0.7" top="0.75" bottom="0.75" header="0.3" footer="0.3"/>
  <pageSetup horizontalDpi="600" verticalDpi="600" orientation="landscape" paperSize="9" r:id="rId1"/>
  <headerFooter>
    <oddHeader>&amp;RPart-time Template:  Non-Academic Officer Pro-rata Arrears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topLeftCell="A1">
      <selection activeCell="D4" sqref="D4"/>
    </sheetView>
  </sheetViews>
  <sheetFormatPr defaultColWidth="9.140625" defaultRowHeight="15"/>
  <cols>
    <col min="1" max="1" width="16.7109375" style="3" customWidth="1"/>
    <col min="2" max="2" width="17.421875" style="3" customWidth="1"/>
    <col min="3" max="3" width="13.421875" style="3" customWidth="1"/>
    <col min="4" max="6" width="12.00390625" style="3" customWidth="1"/>
    <col min="7" max="7" width="11.7109375" style="3" customWidth="1"/>
    <col min="8" max="8" width="12.8515625" style="3" customWidth="1"/>
    <col min="9" max="9" width="16.57421875" style="3" customWidth="1"/>
  </cols>
  <sheetData>
    <row r="1" spans="1:9" ht="18.75">
      <c r="A1" s="33" t="s">
        <v>141</v>
      </c>
      <c r="B1" s="33"/>
      <c r="C1" s="33"/>
      <c r="D1" s="33"/>
      <c r="E1" s="33"/>
      <c r="F1" s="33"/>
      <c r="G1" s="33"/>
      <c r="H1" s="33"/>
      <c r="I1" s="33"/>
    </row>
    <row r="2" spans="1:9" ht="15">
      <c r="A2" s="23" t="s">
        <v>48</v>
      </c>
      <c r="B2" s="142">
        <f>'Benefit Statement'!B3</f>
        <v>0</v>
      </c>
      <c r="C2" s="24"/>
      <c r="D2" s="25" t="s">
        <v>49</v>
      </c>
      <c r="E2" s="25" t="str">
        <f>'Benefit Statement'!H3</f>
        <v xml:space="preserve"> </v>
      </c>
      <c r="F2" s="25"/>
      <c r="G2" s="5" t="s">
        <v>1</v>
      </c>
      <c r="H2" s="28" t="s">
        <v>137</v>
      </c>
      <c r="I2" s="6">
        <f>'Benefit Statement'!H6</f>
        <v>0</v>
      </c>
    </row>
    <row r="3" spans="1:9" ht="15">
      <c r="A3" s="139" t="s">
        <v>1</v>
      </c>
      <c r="B3" s="90"/>
      <c r="C3" s="6"/>
      <c r="D3" s="6"/>
      <c r="E3" s="6"/>
      <c r="F3" s="6"/>
      <c r="G3" s="5"/>
      <c r="H3" s="5"/>
      <c r="I3" s="6"/>
    </row>
    <row r="4" spans="1:9" s="17" customFormat="1" ht="15">
      <c r="A4" s="143" t="s">
        <v>50</v>
      </c>
      <c r="B4" s="144" t="s">
        <v>51</v>
      </c>
      <c r="C4" s="145" t="s">
        <v>52</v>
      </c>
      <c r="D4" s="145" t="s">
        <v>53</v>
      </c>
      <c r="E4" s="145" t="s">
        <v>139</v>
      </c>
      <c r="F4" s="145"/>
      <c r="G4" s="146" t="s">
        <v>54</v>
      </c>
      <c r="H4" s="146" t="s">
        <v>56</v>
      </c>
      <c r="I4" s="145" t="s">
        <v>58</v>
      </c>
    </row>
    <row r="5" spans="1:9" ht="15">
      <c r="A5" s="139"/>
      <c r="B5" s="148"/>
      <c r="C5" s="149"/>
      <c r="D5" s="149"/>
      <c r="E5" s="149"/>
      <c r="F5" s="149"/>
      <c r="G5" s="150"/>
      <c r="H5" s="150"/>
      <c r="I5" s="149"/>
    </row>
    <row r="6" ht="15">
      <c r="A6" s="3" t="s">
        <v>140</v>
      </c>
    </row>
    <row r="7" spans="1:9" s="18" customFormat="1" ht="15">
      <c r="A7" s="139"/>
      <c r="B7" s="152"/>
      <c r="C7" s="6"/>
      <c r="D7" s="6"/>
      <c r="E7" s="166"/>
      <c r="F7" s="6"/>
      <c r="G7" s="6"/>
      <c r="H7" s="95"/>
      <c r="I7" s="152"/>
    </row>
    <row r="8" spans="1:9" s="18" customFormat="1" ht="15">
      <c r="A8" s="139" t="s">
        <v>59</v>
      </c>
      <c r="B8" s="152">
        <f>'Pro Rata Arrears'!B6</f>
        <v>0</v>
      </c>
      <c r="C8" s="6">
        <f>SUM(B8*3%)</f>
        <v>0</v>
      </c>
      <c r="D8" s="6">
        <v>15372.23</v>
      </c>
      <c r="E8" s="166">
        <v>0</v>
      </c>
      <c r="F8" s="6">
        <f>SUM(D8/52*E8)</f>
        <v>0</v>
      </c>
      <c r="G8" s="6">
        <f>SUM(B8-F8)</f>
        <v>0</v>
      </c>
      <c r="H8" s="95" t="str">
        <f>IF(G8*3.5%&lt;=0,"0",G8*3.5%)</f>
        <v>0</v>
      </c>
      <c r="I8" s="152">
        <f aca="true" t="shared" si="0" ref="I8:I22">SUM(C8+H8)</f>
        <v>0</v>
      </c>
    </row>
    <row r="9" spans="1:9" s="18" customFormat="1" ht="15">
      <c r="A9" s="139" t="s">
        <v>60</v>
      </c>
      <c r="B9" s="152">
        <f>'Pro Rata Arrears'!B7</f>
        <v>0</v>
      </c>
      <c r="C9" s="6">
        <f>SUM(B9*3%)</f>
        <v>0</v>
      </c>
      <c r="D9" s="6">
        <v>16415.83</v>
      </c>
      <c r="E9" s="166">
        <v>0</v>
      </c>
      <c r="F9" s="6">
        <f aca="true" t="shared" si="1" ref="F9:F22">SUM(D9/52*E9)</f>
        <v>0</v>
      </c>
      <c r="G9" s="6">
        <f aca="true" t="shared" si="2" ref="G9:G22">SUM(B9-F9)</f>
        <v>0</v>
      </c>
      <c r="H9" s="95" t="str">
        <f aca="true" t="shared" si="3" ref="H9:H22">IF(G9*3.5%&lt;=0,"0",G9*3.5%)</f>
        <v>0</v>
      </c>
      <c r="I9" s="152">
        <f t="shared" si="0"/>
        <v>0</v>
      </c>
    </row>
    <row r="10" spans="1:9" s="18" customFormat="1" ht="15">
      <c r="A10" s="139" t="s">
        <v>61</v>
      </c>
      <c r="B10" s="152">
        <f>'Pro Rata Arrears'!B8</f>
        <v>0</v>
      </c>
      <c r="C10" s="6">
        <f aca="true" t="shared" si="4" ref="C10:C17">SUM(B10*3%)</f>
        <v>0</v>
      </c>
      <c r="D10" s="6">
        <v>17459.43</v>
      </c>
      <c r="E10" s="166">
        <v>0</v>
      </c>
      <c r="F10" s="6">
        <f t="shared" si="1"/>
        <v>0</v>
      </c>
      <c r="G10" s="6">
        <f t="shared" si="2"/>
        <v>0</v>
      </c>
      <c r="H10" s="95" t="str">
        <f t="shared" si="3"/>
        <v>0</v>
      </c>
      <c r="I10" s="152">
        <f t="shared" si="0"/>
        <v>0</v>
      </c>
    </row>
    <row r="11" spans="1:9" s="18" customFormat="1" ht="15">
      <c r="A11" s="139" t="s">
        <v>62</v>
      </c>
      <c r="B11" s="152">
        <f>'Pro Rata Arrears'!B9</f>
        <v>0</v>
      </c>
      <c r="C11" s="6">
        <f t="shared" si="4"/>
        <v>0</v>
      </c>
      <c r="D11" s="6">
        <v>18711.75</v>
      </c>
      <c r="E11" s="166">
        <v>0</v>
      </c>
      <c r="F11" s="6">
        <f t="shared" si="1"/>
        <v>0</v>
      </c>
      <c r="G11" s="6">
        <f t="shared" si="2"/>
        <v>0</v>
      </c>
      <c r="H11" s="95" t="str">
        <f t="shared" si="3"/>
        <v>0</v>
      </c>
      <c r="I11" s="152">
        <f t="shared" si="0"/>
        <v>0</v>
      </c>
    </row>
    <row r="12" spans="1:9" s="18" customFormat="1" ht="15">
      <c r="A12" s="139" t="s">
        <v>63</v>
      </c>
      <c r="B12" s="152">
        <f>'Pro Rata Arrears'!B10</f>
        <v>0</v>
      </c>
      <c r="C12" s="6">
        <f t="shared" si="4"/>
        <v>0</v>
      </c>
      <c r="D12" s="6">
        <v>20172.79</v>
      </c>
      <c r="E12" s="166">
        <v>0</v>
      </c>
      <c r="F12" s="6">
        <f t="shared" si="1"/>
        <v>0</v>
      </c>
      <c r="G12" s="6">
        <f t="shared" si="2"/>
        <v>0</v>
      </c>
      <c r="H12" s="95" t="str">
        <f t="shared" si="3"/>
        <v>0</v>
      </c>
      <c r="I12" s="152">
        <f t="shared" si="0"/>
        <v>0</v>
      </c>
    </row>
    <row r="13" spans="1:9" s="18" customFormat="1" ht="15">
      <c r="A13" s="139" t="s">
        <v>64</v>
      </c>
      <c r="B13" s="152">
        <f>'Pro Rata Arrears'!B11</f>
        <v>0</v>
      </c>
      <c r="C13" s="6">
        <f t="shared" si="4"/>
        <v>0</v>
      </c>
      <c r="D13" s="6">
        <v>21842.55</v>
      </c>
      <c r="E13" s="166">
        <v>0</v>
      </c>
      <c r="F13" s="6">
        <f t="shared" si="1"/>
        <v>0</v>
      </c>
      <c r="G13" s="6">
        <f t="shared" si="2"/>
        <v>0</v>
      </c>
      <c r="H13" s="95" t="str">
        <f t="shared" si="3"/>
        <v>0</v>
      </c>
      <c r="I13" s="152">
        <f t="shared" si="0"/>
        <v>0</v>
      </c>
    </row>
    <row r="14" spans="1:9" s="18" customFormat="1" ht="15">
      <c r="A14" s="139" t="s">
        <v>65</v>
      </c>
      <c r="B14" s="152">
        <f>'Pro Rata Arrears'!B12</f>
        <v>0</v>
      </c>
      <c r="C14" s="6">
        <f t="shared" si="4"/>
        <v>0</v>
      </c>
      <c r="D14" s="6">
        <v>23303.59</v>
      </c>
      <c r="E14" s="166">
        <v>0</v>
      </c>
      <c r="F14" s="6">
        <f t="shared" si="1"/>
        <v>0</v>
      </c>
      <c r="G14" s="6">
        <f t="shared" si="2"/>
        <v>0</v>
      </c>
      <c r="H14" s="95" t="str">
        <f t="shared" si="3"/>
        <v>0</v>
      </c>
      <c r="I14" s="152">
        <f t="shared" si="0"/>
        <v>0</v>
      </c>
    </row>
    <row r="15" spans="1:9" s="18" customFormat="1" ht="15">
      <c r="A15" s="139" t="s">
        <v>66</v>
      </c>
      <c r="B15" s="152">
        <f>'Pro Rata Arrears'!B13</f>
        <v>0</v>
      </c>
      <c r="C15" s="6">
        <f t="shared" si="4"/>
        <v>0</v>
      </c>
      <c r="D15" s="6">
        <v>24034.11</v>
      </c>
      <c r="E15" s="166">
        <v>0</v>
      </c>
      <c r="F15" s="6">
        <f t="shared" si="1"/>
        <v>0</v>
      </c>
      <c r="G15" s="6">
        <f t="shared" si="2"/>
        <v>0</v>
      </c>
      <c r="H15" s="95" t="str">
        <f t="shared" si="3"/>
        <v>0</v>
      </c>
      <c r="I15" s="152">
        <f t="shared" si="0"/>
        <v>0</v>
      </c>
    </row>
    <row r="16" spans="1:9" s="18" customFormat="1" ht="15">
      <c r="A16" s="139" t="s">
        <v>67</v>
      </c>
      <c r="B16" s="152">
        <f>'Pro Rata Arrears'!B14</f>
        <v>0</v>
      </c>
      <c r="C16" s="6">
        <f t="shared" si="4"/>
        <v>0</v>
      </c>
      <c r="D16" s="6">
        <v>24034.11</v>
      </c>
      <c r="E16" s="166">
        <v>0</v>
      </c>
      <c r="F16" s="6">
        <f t="shared" si="1"/>
        <v>0</v>
      </c>
      <c r="G16" s="6">
        <f t="shared" si="2"/>
        <v>0</v>
      </c>
      <c r="H16" s="95" t="str">
        <f t="shared" si="3"/>
        <v>0</v>
      </c>
      <c r="I16" s="152">
        <f t="shared" si="0"/>
        <v>0</v>
      </c>
    </row>
    <row r="17" spans="1:9" s="19" customFormat="1" ht="15">
      <c r="A17" s="153" t="s">
        <v>68</v>
      </c>
      <c r="B17" s="152">
        <f>'Pro Rata Arrears'!B15</f>
        <v>0</v>
      </c>
      <c r="C17" s="6">
        <f t="shared" si="4"/>
        <v>0</v>
      </c>
      <c r="D17" s="154">
        <v>24034.11</v>
      </c>
      <c r="E17" s="166">
        <v>0</v>
      </c>
      <c r="F17" s="6">
        <f t="shared" si="1"/>
        <v>0</v>
      </c>
      <c r="G17" s="6">
        <f t="shared" si="2"/>
        <v>0</v>
      </c>
      <c r="H17" s="95" t="str">
        <f t="shared" si="3"/>
        <v>0</v>
      </c>
      <c r="I17" s="155">
        <f t="shared" si="0"/>
        <v>0</v>
      </c>
    </row>
    <row r="18" spans="1:9" s="19" customFormat="1" ht="15">
      <c r="A18" s="153" t="s">
        <v>69</v>
      </c>
      <c r="B18" s="152">
        <f>'Pro Rata Arrears'!B16</f>
        <v>0</v>
      </c>
      <c r="C18" s="6">
        <f>SUM(B18*3%)</f>
        <v>0</v>
      </c>
      <c r="D18" s="154">
        <v>24034.11</v>
      </c>
      <c r="E18" s="166">
        <v>0</v>
      </c>
      <c r="F18" s="6">
        <f t="shared" si="1"/>
        <v>0</v>
      </c>
      <c r="G18" s="6">
        <f t="shared" si="2"/>
        <v>0</v>
      </c>
      <c r="H18" s="95" t="str">
        <f t="shared" si="3"/>
        <v>0</v>
      </c>
      <c r="I18" s="155">
        <f t="shared" si="0"/>
        <v>0</v>
      </c>
    </row>
    <row r="19" spans="1:9" s="19" customFormat="1" ht="15">
      <c r="A19" s="153" t="s">
        <v>102</v>
      </c>
      <c r="B19" s="152">
        <f>'Pro Rata Arrears'!B17</f>
        <v>0</v>
      </c>
      <c r="C19" s="6">
        <f>SUM(B19*3%)</f>
        <v>0</v>
      </c>
      <c r="D19" s="154">
        <v>24034.11</v>
      </c>
      <c r="E19" s="166">
        <v>0</v>
      </c>
      <c r="F19" s="6">
        <f t="shared" si="1"/>
        <v>0</v>
      </c>
      <c r="G19" s="6">
        <f t="shared" si="2"/>
        <v>0</v>
      </c>
      <c r="H19" s="95" t="str">
        <f t="shared" si="3"/>
        <v>0</v>
      </c>
      <c r="I19" s="155">
        <f t="shared" si="0"/>
        <v>0</v>
      </c>
    </row>
    <row r="20" spans="1:9" s="18" customFormat="1" ht="15">
      <c r="A20" s="153" t="s">
        <v>103</v>
      </c>
      <c r="B20" s="152">
        <f>'Pro Rata Arrears'!B18</f>
        <v>0</v>
      </c>
      <c r="C20" s="6">
        <f>SUM(B20*3%)</f>
        <v>0</v>
      </c>
      <c r="D20" s="154">
        <v>24034.11</v>
      </c>
      <c r="E20" s="166">
        <v>0</v>
      </c>
      <c r="F20" s="6">
        <f t="shared" si="1"/>
        <v>0</v>
      </c>
      <c r="G20" s="6">
        <f t="shared" si="2"/>
        <v>0</v>
      </c>
      <c r="H20" s="95" t="str">
        <f t="shared" si="3"/>
        <v>0</v>
      </c>
      <c r="I20" s="155">
        <f t="shared" si="0"/>
        <v>0</v>
      </c>
    </row>
    <row r="21" spans="1:9" s="18" customFormat="1" ht="15">
      <c r="A21" s="153" t="s">
        <v>104</v>
      </c>
      <c r="B21" s="152">
        <f>'Pro Rata Arrears'!B19</f>
        <v>0</v>
      </c>
      <c r="C21" s="6">
        <f>SUM(B21*3%)</f>
        <v>0</v>
      </c>
      <c r="D21" s="154">
        <v>24034.11</v>
      </c>
      <c r="E21" s="166">
        <v>0</v>
      </c>
      <c r="F21" s="6">
        <f t="shared" si="1"/>
        <v>0</v>
      </c>
      <c r="G21" s="6">
        <f t="shared" si="2"/>
        <v>0</v>
      </c>
      <c r="H21" s="95" t="str">
        <f t="shared" si="3"/>
        <v>0</v>
      </c>
      <c r="I21" s="155">
        <f t="shared" si="0"/>
        <v>0</v>
      </c>
    </row>
    <row r="22" spans="1:9" s="18" customFormat="1" ht="15">
      <c r="A22" s="153" t="s">
        <v>105</v>
      </c>
      <c r="B22" s="152">
        <f>'Pro Rata Arrears'!B20</f>
        <v>0</v>
      </c>
      <c r="C22" s="6">
        <f>SUM(B22*3%)</f>
        <v>0</v>
      </c>
      <c r="D22" s="154">
        <v>24034.11</v>
      </c>
      <c r="E22" s="166">
        <v>0</v>
      </c>
      <c r="F22" s="6">
        <f t="shared" si="1"/>
        <v>0</v>
      </c>
      <c r="G22" s="6">
        <f t="shared" si="2"/>
        <v>0</v>
      </c>
      <c r="H22" s="95" t="str">
        <f t="shared" si="3"/>
        <v>0</v>
      </c>
      <c r="I22" s="155">
        <f t="shared" si="0"/>
        <v>0</v>
      </c>
    </row>
    <row r="23" spans="1:9" s="18" customFormat="1" ht="15">
      <c r="A23" s="156"/>
      <c r="B23" s="157"/>
      <c r="C23" s="158"/>
      <c r="D23" s="159"/>
      <c r="E23" s="159"/>
      <c r="F23" s="159"/>
      <c r="G23" s="159"/>
      <c r="H23" s="158"/>
      <c r="I23" s="160"/>
    </row>
    <row r="24" spans="1:9" s="18" customFormat="1" ht="15">
      <c r="A24" s="161"/>
      <c r="B24" s="162"/>
      <c r="C24" s="163" t="s">
        <v>1</v>
      </c>
      <c r="D24" s="163"/>
      <c r="E24" s="163"/>
      <c r="F24" s="163"/>
      <c r="G24" s="3"/>
      <c r="H24" s="163" t="s">
        <v>1</v>
      </c>
      <c r="I24" s="6">
        <f>SUM(I5:I22)</f>
        <v>0</v>
      </c>
    </row>
    <row r="25" spans="1:9" s="18" customFormat="1" ht="15">
      <c r="A25" s="3"/>
      <c r="B25" s="3"/>
      <c r="C25" s="3"/>
      <c r="D25" s="3"/>
      <c r="E25" s="3"/>
      <c r="F25" s="3"/>
      <c r="G25" s="3"/>
      <c r="H25" s="3"/>
      <c r="I25" s="3"/>
    </row>
    <row r="26" spans="1:9" s="18" customFormat="1" ht="15">
      <c r="A26" s="3" t="s">
        <v>142</v>
      </c>
      <c r="B26" s="3"/>
      <c r="C26" s="3"/>
      <c r="D26" s="3"/>
      <c r="E26" s="3"/>
      <c r="F26" s="3"/>
      <c r="G26" s="3"/>
      <c r="H26" s="3"/>
      <c r="I26" s="163">
        <v>0</v>
      </c>
    </row>
    <row r="28" ht="15">
      <c r="I28" s="141">
        <f>SUM(I24-I26)</f>
        <v>0</v>
      </c>
    </row>
  </sheetData>
  <mergeCells count="1">
    <mergeCell ref="A1:I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&amp;RPart-time Template:  Non-Academic Officer Limited Arrears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topLeftCell="A1">
      <selection activeCell="G31" sqref="G31"/>
    </sheetView>
  </sheetViews>
  <sheetFormatPr defaultColWidth="9.140625" defaultRowHeight="15"/>
  <cols>
    <col min="1" max="1" width="18.7109375" style="3" customWidth="1"/>
    <col min="2" max="2" width="17.421875" style="48" customWidth="1"/>
    <col min="3" max="3" width="13.421875" style="3" customWidth="1"/>
    <col min="4" max="4" width="12.00390625" style="3" customWidth="1"/>
    <col min="5" max="5" width="11.7109375" style="3" customWidth="1"/>
    <col min="6" max="6" width="13.421875" style="3" customWidth="1"/>
    <col min="7" max="7" width="18.57421875" style="3" customWidth="1"/>
    <col min="8" max="8" width="12.7109375" style="3" customWidth="1"/>
  </cols>
  <sheetData>
    <row r="1" spans="1:7" ht="15">
      <c r="A1" s="22" t="s">
        <v>100</v>
      </c>
      <c r="B1" s="4"/>
      <c r="C1" s="6"/>
      <c r="D1" s="6"/>
      <c r="E1" s="5"/>
      <c r="F1" s="5"/>
      <c r="G1" s="14" t="s">
        <v>101</v>
      </c>
    </row>
    <row r="2" spans="1:8" ht="15">
      <c r="A2" s="139"/>
      <c r="B2" s="4"/>
      <c r="C2" s="6"/>
      <c r="D2" s="6"/>
      <c r="E2" s="5"/>
      <c r="F2" s="5"/>
      <c r="G2" s="139" t="s">
        <v>59</v>
      </c>
      <c r="H2" s="6">
        <v>15372.23</v>
      </c>
    </row>
    <row r="3" spans="1:8" ht="15">
      <c r="A3" s="139" t="s">
        <v>76</v>
      </c>
      <c r="B3" s="4" t="s">
        <v>77</v>
      </c>
      <c r="C3" s="6" t="s">
        <v>78</v>
      </c>
      <c r="D3" s="6" t="s">
        <v>79</v>
      </c>
      <c r="E3" s="5"/>
      <c r="F3" s="5"/>
      <c r="G3" s="139" t="s">
        <v>60</v>
      </c>
      <c r="H3" s="6">
        <v>16415.83</v>
      </c>
    </row>
    <row r="4" spans="1:8" ht="15">
      <c r="A4" s="170"/>
      <c r="B4" s="151"/>
      <c r="C4" s="149" t="s">
        <v>80</v>
      </c>
      <c r="D4" s="149"/>
      <c r="E4" s="150"/>
      <c r="F4" s="150"/>
      <c r="G4" s="139" t="s">
        <v>61</v>
      </c>
      <c r="H4" s="6">
        <v>17459.43</v>
      </c>
    </row>
    <row r="5" spans="1:8" ht="15">
      <c r="A5" s="171" t="s">
        <v>81</v>
      </c>
      <c r="B5" s="26">
        <v>0.2027</v>
      </c>
      <c r="C5" s="6">
        <v>92.43</v>
      </c>
      <c r="D5" s="152">
        <v>9645.99</v>
      </c>
      <c r="E5" s="6">
        <v>1955.24</v>
      </c>
      <c r="F5" s="6"/>
      <c r="G5" s="139" t="s">
        <v>62</v>
      </c>
      <c r="H5" s="6">
        <v>18711.75</v>
      </c>
    </row>
    <row r="6" spans="1:8" ht="15">
      <c r="A6" s="171" t="s">
        <v>82</v>
      </c>
      <c r="B6" s="26">
        <v>0.5507</v>
      </c>
      <c r="C6" s="6">
        <v>95.23</v>
      </c>
      <c r="D6" s="152">
        <v>9938.2</v>
      </c>
      <c r="E6" s="6">
        <v>5472.97</v>
      </c>
      <c r="F6" s="6">
        <v>7428.21</v>
      </c>
      <c r="G6" s="139" t="s">
        <v>63</v>
      </c>
      <c r="H6" s="6">
        <v>20172.79</v>
      </c>
    </row>
    <row r="7" spans="1:8" ht="15">
      <c r="A7" s="171"/>
      <c r="B7" s="26"/>
      <c r="C7" s="6"/>
      <c r="D7" s="152"/>
      <c r="E7" s="6"/>
      <c r="F7" s="6"/>
      <c r="G7" s="139" t="s">
        <v>64</v>
      </c>
      <c r="H7" s="6">
        <v>21842.55</v>
      </c>
    </row>
    <row r="8" spans="1:8" ht="15">
      <c r="A8" s="171"/>
      <c r="B8" s="26"/>
      <c r="C8" s="6"/>
      <c r="D8" s="152"/>
      <c r="E8" s="6"/>
      <c r="F8" s="6"/>
      <c r="G8" s="139" t="s">
        <v>65</v>
      </c>
      <c r="H8" s="6">
        <v>23303.59</v>
      </c>
    </row>
    <row r="9" spans="1:8" ht="15">
      <c r="A9" s="171" t="s">
        <v>83</v>
      </c>
      <c r="B9" s="26">
        <v>0.4438</v>
      </c>
      <c r="C9" s="6">
        <v>95.23</v>
      </c>
      <c r="D9" s="152">
        <v>9938.2</v>
      </c>
      <c r="E9" s="6">
        <v>4410.57</v>
      </c>
      <c r="F9" s="6"/>
      <c r="G9" s="139" t="s">
        <v>66</v>
      </c>
      <c r="H9" s="6">
        <v>24034.11</v>
      </c>
    </row>
    <row r="10" spans="1:8" ht="15">
      <c r="A10" s="171" t="s">
        <v>84</v>
      </c>
      <c r="B10" s="26">
        <v>0.5562</v>
      </c>
      <c r="C10" s="6">
        <v>99.04</v>
      </c>
      <c r="D10" s="152">
        <v>10335.81</v>
      </c>
      <c r="E10" s="6">
        <v>5748.78</v>
      </c>
      <c r="F10" s="6">
        <v>10159.35</v>
      </c>
      <c r="G10" s="139" t="s">
        <v>67</v>
      </c>
      <c r="H10" s="6">
        <v>24034.11</v>
      </c>
    </row>
    <row r="11" spans="1:8" ht="15">
      <c r="A11" s="139"/>
      <c r="B11" s="26"/>
      <c r="C11" s="6"/>
      <c r="D11" s="6"/>
      <c r="E11" s="6"/>
      <c r="F11" s="6"/>
      <c r="G11" s="153" t="s">
        <v>68</v>
      </c>
      <c r="H11" s="154">
        <v>24034.11</v>
      </c>
    </row>
    <row r="12" spans="1:8" ht="15">
      <c r="A12" s="139" t="s">
        <v>85</v>
      </c>
      <c r="B12" s="26">
        <v>0.4247</v>
      </c>
      <c r="C12" s="6">
        <v>99.04</v>
      </c>
      <c r="D12" s="6">
        <v>10335.81</v>
      </c>
      <c r="E12" s="6">
        <v>4389.62</v>
      </c>
      <c r="F12" s="6"/>
      <c r="G12" s="153" t="s">
        <v>69</v>
      </c>
      <c r="H12" s="154">
        <v>24034.11</v>
      </c>
    </row>
    <row r="13" spans="1:8" ht="15">
      <c r="A13" s="139" t="s">
        <v>85</v>
      </c>
      <c r="B13" s="26">
        <v>0.5753</v>
      </c>
      <c r="C13" s="6">
        <v>105.39</v>
      </c>
      <c r="D13" s="6">
        <v>10998.5</v>
      </c>
      <c r="E13" s="6">
        <v>6327.44</v>
      </c>
      <c r="F13" s="6">
        <v>10717.06</v>
      </c>
      <c r="G13" s="153" t="s">
        <v>102</v>
      </c>
      <c r="H13" s="154">
        <v>24034.11</v>
      </c>
    </row>
    <row r="14" spans="1:8" ht="15">
      <c r="A14" s="139"/>
      <c r="B14" s="26"/>
      <c r="C14" s="6"/>
      <c r="D14" s="6"/>
      <c r="E14" s="6"/>
      <c r="F14" s="6"/>
      <c r="G14" s="153" t="s">
        <v>103</v>
      </c>
      <c r="H14" s="154">
        <v>24034.11</v>
      </c>
    </row>
    <row r="15" spans="1:8" ht="15">
      <c r="A15" s="139" t="s">
        <v>86</v>
      </c>
      <c r="B15" s="26">
        <v>0.4192</v>
      </c>
      <c r="C15" s="6">
        <v>105.39</v>
      </c>
      <c r="D15" s="6">
        <v>10998.5</v>
      </c>
      <c r="E15" s="6">
        <v>4610.57</v>
      </c>
      <c r="F15" s="6"/>
      <c r="G15" s="153" t="s">
        <v>104</v>
      </c>
      <c r="H15" s="154">
        <v>24034.11</v>
      </c>
    </row>
    <row r="16" spans="1:8" s="20" customFormat="1" ht="15">
      <c r="A16" s="168" t="s">
        <v>87</v>
      </c>
      <c r="B16" s="172">
        <v>0.5808</v>
      </c>
      <c r="C16" s="169">
        <v>113.01</v>
      </c>
      <c r="D16" s="169">
        <v>11793.72</v>
      </c>
      <c r="E16" s="169">
        <v>6849.79</v>
      </c>
      <c r="F16" s="169">
        <v>11460.37</v>
      </c>
      <c r="G16" s="153" t="s">
        <v>105</v>
      </c>
      <c r="H16" s="154">
        <v>24034.11</v>
      </c>
    </row>
    <row r="17" spans="1:6" ht="15">
      <c r="A17" s="139"/>
      <c r="B17" s="26"/>
      <c r="C17" s="6"/>
      <c r="D17" s="6"/>
      <c r="E17" s="6"/>
      <c r="F17" s="6"/>
    </row>
    <row r="18" spans="1:6" ht="15">
      <c r="A18" s="139" t="s">
        <v>88</v>
      </c>
      <c r="B18" s="26">
        <v>0.3397</v>
      </c>
      <c r="C18" s="6">
        <v>113.01</v>
      </c>
      <c r="D18" s="6">
        <v>11793.72</v>
      </c>
      <c r="E18" s="6">
        <v>4006.33</v>
      </c>
      <c r="F18" s="6"/>
    </row>
    <row r="19" spans="1:6" ht="15">
      <c r="A19" s="139" t="s">
        <v>89</v>
      </c>
      <c r="B19" s="26">
        <v>0.6603</v>
      </c>
      <c r="C19" s="6">
        <v>121.89</v>
      </c>
      <c r="D19" s="6">
        <v>12720.44</v>
      </c>
      <c r="E19" s="6">
        <v>8399.31</v>
      </c>
      <c r="F19" s="6">
        <v>12405.63</v>
      </c>
    </row>
    <row r="20" spans="1:6" ht="15">
      <c r="A20" s="139"/>
      <c r="B20" s="26"/>
      <c r="C20" s="6"/>
      <c r="D20" s="6"/>
      <c r="E20" s="6"/>
      <c r="F20" s="6"/>
    </row>
    <row r="21" spans="1:6" ht="15">
      <c r="A21" s="139" t="s">
        <v>90</v>
      </c>
      <c r="B21" s="26">
        <v>0.2603</v>
      </c>
      <c r="C21" s="6">
        <v>121.89</v>
      </c>
      <c r="D21" s="6">
        <v>12720.44</v>
      </c>
      <c r="E21" s="6">
        <v>3311.13</v>
      </c>
      <c r="F21" s="6"/>
    </row>
    <row r="22" spans="1:6" ht="15">
      <c r="A22" s="139" t="s">
        <v>91</v>
      </c>
      <c r="B22" s="26">
        <v>0.7397</v>
      </c>
      <c r="C22" s="6">
        <v>134.59</v>
      </c>
      <c r="D22" s="6">
        <v>14045.81</v>
      </c>
      <c r="E22" s="6">
        <v>10389.69</v>
      </c>
      <c r="F22" s="6">
        <v>13700.82</v>
      </c>
    </row>
    <row r="23" spans="1:8" s="21" customFormat="1" ht="15">
      <c r="A23" s="153"/>
      <c r="B23" s="173"/>
      <c r="C23" s="154"/>
      <c r="D23" s="154"/>
      <c r="E23" s="154"/>
      <c r="F23" s="154"/>
      <c r="G23" s="167"/>
      <c r="H23" s="167"/>
    </row>
    <row r="24" spans="1:6" ht="15">
      <c r="A24" s="174" t="s">
        <v>92</v>
      </c>
      <c r="B24" s="26">
        <v>52.18</v>
      </c>
      <c r="C24" s="6">
        <v>147.3</v>
      </c>
      <c r="D24" s="154">
        <v>15372.23</v>
      </c>
      <c r="E24" s="154" t="s">
        <v>1</v>
      </c>
      <c r="F24" s="154"/>
    </row>
    <row r="25" spans="1:6" ht="15">
      <c r="A25" s="139"/>
      <c r="B25" s="4"/>
      <c r="C25" s="6"/>
      <c r="D25" s="6"/>
      <c r="E25" s="5"/>
      <c r="F25" s="5"/>
    </row>
    <row r="26" spans="1:6" ht="15">
      <c r="A26" s="139" t="s">
        <v>93</v>
      </c>
      <c r="B26" s="4">
        <v>52.18</v>
      </c>
      <c r="C26" s="6">
        <v>157.3</v>
      </c>
      <c r="D26" s="6">
        <v>16415.83</v>
      </c>
      <c r="E26" s="5"/>
      <c r="F26" s="5"/>
    </row>
    <row r="27" spans="1:6" ht="15">
      <c r="A27" s="139"/>
      <c r="B27" s="4"/>
      <c r="C27" s="6"/>
      <c r="D27" s="6"/>
      <c r="E27" s="5"/>
      <c r="F27" s="5"/>
    </row>
    <row r="28" spans="1:6" ht="15">
      <c r="A28" s="139" t="s">
        <v>94</v>
      </c>
      <c r="B28" s="4">
        <v>52.18</v>
      </c>
      <c r="C28" s="6">
        <v>167.3</v>
      </c>
      <c r="D28" s="6">
        <v>17459.43</v>
      </c>
      <c r="E28" s="5"/>
      <c r="F28" s="5"/>
    </row>
    <row r="29" spans="1:6" ht="15">
      <c r="A29" s="139"/>
      <c r="B29" s="4"/>
      <c r="C29" s="6"/>
      <c r="D29" s="6"/>
      <c r="E29" s="5"/>
      <c r="F29" s="5"/>
    </row>
    <row r="30" spans="1:6" ht="15">
      <c r="A30" s="139" t="s">
        <v>95</v>
      </c>
      <c r="B30" s="4">
        <v>52.18</v>
      </c>
      <c r="C30" s="6">
        <v>179.3</v>
      </c>
      <c r="D30" s="6">
        <v>18711.75</v>
      </c>
      <c r="E30" s="5"/>
      <c r="F30" s="5"/>
    </row>
    <row r="31" spans="1:6" ht="15">
      <c r="A31" s="139"/>
      <c r="B31" s="4"/>
      <c r="C31" s="6"/>
      <c r="D31" s="6"/>
      <c r="E31" s="5"/>
      <c r="F31" s="5"/>
    </row>
    <row r="32" spans="1:6" ht="15">
      <c r="A32" s="139" t="s">
        <v>96</v>
      </c>
      <c r="B32" s="4">
        <v>52.18</v>
      </c>
      <c r="C32" s="6">
        <v>193.3</v>
      </c>
      <c r="D32" s="6">
        <v>20172.79</v>
      </c>
      <c r="E32" s="5"/>
      <c r="F32" s="5"/>
    </row>
    <row r="33" spans="1:6" ht="15">
      <c r="A33" s="5"/>
      <c r="B33" s="4"/>
      <c r="C33" s="5"/>
      <c r="D33" s="5"/>
      <c r="E33" s="5"/>
      <c r="F33" s="5"/>
    </row>
    <row r="34" spans="1:6" ht="15">
      <c r="A34" s="5" t="s">
        <v>97</v>
      </c>
      <c r="B34" s="4">
        <v>52.18</v>
      </c>
      <c r="C34" s="7">
        <v>209.3</v>
      </c>
      <c r="D34" s="7">
        <v>21842.55</v>
      </c>
      <c r="E34" s="5"/>
      <c r="F34" s="5"/>
    </row>
    <row r="35" spans="1:6" ht="15">
      <c r="A35" s="5"/>
      <c r="B35" s="4"/>
      <c r="C35" s="5"/>
      <c r="D35" s="5"/>
      <c r="E35" s="5"/>
      <c r="F35" s="5"/>
    </row>
    <row r="36" spans="1:6" ht="15">
      <c r="A36" s="5" t="s">
        <v>98</v>
      </c>
      <c r="B36" s="4">
        <v>52.18</v>
      </c>
      <c r="C36" s="7">
        <v>223.3</v>
      </c>
      <c r="D36" s="7">
        <v>23303.59</v>
      </c>
      <c r="E36" s="5"/>
      <c r="F36" s="5"/>
    </row>
    <row r="37" spans="1:6" ht="15">
      <c r="A37" s="5"/>
      <c r="B37" s="4"/>
      <c r="C37" s="5"/>
      <c r="D37" s="5"/>
      <c r="E37" s="5"/>
      <c r="F37" s="5"/>
    </row>
    <row r="38" spans="1:6" ht="15">
      <c r="A38" s="5" t="s">
        <v>99</v>
      </c>
      <c r="B38" s="4">
        <v>52.18</v>
      </c>
      <c r="C38" s="7">
        <v>230.3</v>
      </c>
      <c r="D38" s="7">
        <v>24034.11</v>
      </c>
      <c r="E38" s="5"/>
      <c r="F38" s="5"/>
    </row>
    <row r="42" spans="1:2" ht="15">
      <c r="A42" s="3" t="s">
        <v>1</v>
      </c>
      <c r="B42" s="48" t="s">
        <v>1</v>
      </c>
    </row>
    <row r="44" spans="1:2" ht="15">
      <c r="A44" s="3" t="s">
        <v>1</v>
      </c>
      <c r="B44" s="48" t="s">
        <v>1</v>
      </c>
    </row>
    <row r="46" spans="1:2" ht="15">
      <c r="A46" s="3" t="s">
        <v>1</v>
      </c>
      <c r="B46" s="48" t="s">
        <v>1</v>
      </c>
    </row>
    <row r="49" ht="15">
      <c r="A49" s="3" t="s">
        <v>1</v>
      </c>
    </row>
    <row r="51" ht="15">
      <c r="A51" s="3" t="s">
        <v>1</v>
      </c>
    </row>
  </sheetData>
  <printOptions/>
  <pageMargins left="0.7086614173228347" right="0.7086614173228347" top="0.7480314960629921" bottom="0.7480314960629921" header="0.31496062992125984" footer="0.31496062992125984"/>
  <pageSetup horizontalDpi="600" verticalDpi="600" orientation="portrait" paperSize="9" r:id="rId1"/>
  <headerFooter>
    <oddHeader>&amp;RPart-time Template:  Non-Academic Officer SPC Rates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topLeftCell="A1">
      <selection activeCell="C10" sqref="C10"/>
    </sheetView>
  </sheetViews>
  <sheetFormatPr defaultColWidth="9.140625" defaultRowHeight="15"/>
  <cols>
    <col min="1" max="1" width="4.7109375" style="15" customWidth="1"/>
    <col min="2" max="2" width="24.7109375" style="0" bestFit="1" customWidth="1"/>
  </cols>
  <sheetData>
    <row r="1" spans="1:3" ht="15">
      <c r="A1" s="175" t="s">
        <v>41</v>
      </c>
      <c r="B1" s="175"/>
      <c r="C1" s="175"/>
    </row>
    <row r="3" spans="1:8" s="15" customFormat="1" ht="36" customHeight="1">
      <c r="A3" s="15">
        <v>1</v>
      </c>
      <c r="B3" s="34" t="s">
        <v>143</v>
      </c>
      <c r="C3" s="34"/>
      <c r="D3" s="34"/>
      <c r="E3" s="34"/>
      <c r="F3" s="34"/>
      <c r="G3" s="34"/>
      <c r="H3" s="34"/>
    </row>
    <row r="4" spans="1:8" ht="15">
      <c r="A4" s="15">
        <v>2</v>
      </c>
      <c r="B4" s="176" t="s">
        <v>144</v>
      </c>
      <c r="C4" s="176"/>
      <c r="D4" s="176"/>
      <c r="E4" s="176"/>
      <c r="F4" s="176"/>
      <c r="G4" s="176"/>
      <c r="H4" s="176"/>
    </row>
    <row r="5" spans="1:8" ht="15">
      <c r="A5" s="15">
        <v>3</v>
      </c>
      <c r="B5" s="176" t="s">
        <v>145</v>
      </c>
      <c r="C5" s="176"/>
      <c r="D5" s="176"/>
      <c r="E5" s="176"/>
      <c r="F5" s="176"/>
      <c r="G5" s="176"/>
      <c r="H5" s="176"/>
    </row>
    <row r="6" spans="1:8" ht="15">
      <c r="A6" s="15">
        <v>4</v>
      </c>
      <c r="B6" s="176" t="s">
        <v>146</v>
      </c>
      <c r="C6" s="176"/>
      <c r="D6" s="176"/>
      <c r="E6" s="176"/>
      <c r="F6" s="176"/>
      <c r="G6" s="176"/>
      <c r="H6" s="176"/>
    </row>
    <row r="7" spans="1:8" ht="33.75" customHeight="1">
      <c r="A7" s="15">
        <v>5</v>
      </c>
      <c r="B7" s="34" t="s">
        <v>147</v>
      </c>
      <c r="C7" s="34"/>
      <c r="D7" s="34"/>
      <c r="E7" s="34"/>
      <c r="F7" s="34"/>
      <c r="G7" s="34"/>
      <c r="H7" s="34"/>
    </row>
  </sheetData>
  <mergeCells count="6">
    <mergeCell ref="B3:H3"/>
    <mergeCell ref="A1:C1"/>
    <mergeCell ref="B4:H4"/>
    <mergeCell ref="B5:H5"/>
    <mergeCell ref="B6:H6"/>
    <mergeCell ref="B7:H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2012-11-16T14:31:26Z</cp:lastPrinted>
  <dcterms:created xsi:type="dcterms:W3CDTF">2006-09-16T00:00:00Z</dcterms:created>
  <dcterms:modified xsi:type="dcterms:W3CDTF">2016-06-30T09:49:10Z</dcterms:modified>
  <cp:category/>
  <cp:version/>
  <cp:contentType/>
  <cp:contentStatus/>
</cp:coreProperties>
</file>