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24226"/>
  <bookViews>
    <workbookView xWindow="0" yWindow="0" windowWidth="25200" windowHeight="11760"/>
  </bookViews>
  <sheets>
    <sheet name="Academic" sheetId="3" r:id="rId1"/>
    <sheet name="Pro Rata Arrears" sheetId="5" r:id="rId2"/>
    <sheet name="SPC Rates" sheetId="7" r:id="rId3"/>
    <sheet name="Limited Arrears" sheetId="8" r:id="rId4"/>
    <sheet name="General Notes on spreadsheets" sheetId="4" r:id="rId5"/>
  </sheets>
  <externalReferences>
    <externalReference r:id="rId6"/>
  </externalReferences>
  <calcPr calcId="171027" fullPrecision="0"/>
</workbook>
</file>

<file path=xl/calcChain.xml><?xml version="1.0" encoding="utf-8"?>
<calcChain xmlns="http://schemas.openxmlformats.org/spreadsheetml/2006/main">
  <c r="D19" i="5" l="1"/>
  <c r="C22" i="5" l="1"/>
  <c r="H42" i="3" l="1"/>
  <c r="J2" i="8" l="1"/>
  <c r="F1" i="5"/>
  <c r="E2" i="8"/>
  <c r="B2" i="8"/>
  <c r="E16" i="8"/>
  <c r="G16" i="8" s="1"/>
  <c r="H16" i="8" s="1"/>
  <c r="I16" i="8" s="1"/>
  <c r="J16" i="8" s="1"/>
  <c r="C16" i="8"/>
  <c r="E15" i="8"/>
  <c r="G15" i="8" s="1"/>
  <c r="H15" i="8" s="1"/>
  <c r="I15" i="8" s="1"/>
  <c r="J15" i="8" s="1"/>
  <c r="C15" i="8"/>
  <c r="E14" i="8"/>
  <c r="G14" i="8" s="1"/>
  <c r="H14" i="8" s="1"/>
  <c r="I14" i="8" s="1"/>
  <c r="J14" i="8" s="1"/>
  <c r="C14" i="8"/>
  <c r="E13" i="8"/>
  <c r="G13" i="8" s="1"/>
  <c r="H13" i="8" s="1"/>
  <c r="I13" i="8" s="1"/>
  <c r="J13" i="8" s="1"/>
  <c r="C13" i="8"/>
  <c r="E12" i="8"/>
  <c r="G12" i="8" s="1"/>
  <c r="H12" i="8" s="1"/>
  <c r="I12" i="8" s="1"/>
  <c r="J12" i="8" s="1"/>
  <c r="C12" i="8"/>
  <c r="E11" i="8"/>
  <c r="G11" i="8" s="1"/>
  <c r="H11" i="8" s="1"/>
  <c r="I11" i="8" s="1"/>
  <c r="J11" i="8" s="1"/>
  <c r="C11" i="8"/>
  <c r="E10" i="8"/>
  <c r="G10" i="8" s="1"/>
  <c r="H10" i="8" s="1"/>
  <c r="I10" i="8" s="1"/>
  <c r="C10" i="8"/>
  <c r="E9" i="8"/>
  <c r="G9" i="8" s="1"/>
  <c r="H9" i="8" s="1"/>
  <c r="I9" i="8" s="1"/>
  <c r="C9" i="8"/>
  <c r="D8" i="8"/>
  <c r="E8" i="8"/>
  <c r="G8" i="8" s="1"/>
  <c r="H8" i="8" s="1"/>
  <c r="I8" i="8" s="1"/>
  <c r="J8" i="8" s="1"/>
  <c r="C8" i="8"/>
  <c r="D7" i="8"/>
  <c r="E7" i="8" s="1"/>
  <c r="G7" i="8" s="1"/>
  <c r="H7" i="8" s="1"/>
  <c r="I7" i="8" s="1"/>
  <c r="J7" i="8" s="1"/>
  <c r="C7" i="8"/>
  <c r="D6" i="8"/>
  <c r="E6" i="8" s="1"/>
  <c r="G6" i="8" s="1"/>
  <c r="H6" i="8" s="1"/>
  <c r="I6" i="8" s="1"/>
  <c r="J6" i="8" s="1"/>
  <c r="C6" i="8"/>
  <c r="D5" i="8"/>
  <c r="E5" i="8" s="1"/>
  <c r="G5" i="8" s="1"/>
  <c r="H5" i="8" s="1"/>
  <c r="I5" i="8" s="1"/>
  <c r="J5" i="8" s="1"/>
  <c r="C5" i="8"/>
  <c r="D4" i="8"/>
  <c r="E4" i="8"/>
  <c r="G4" i="8" s="1"/>
  <c r="H4" i="8" s="1"/>
  <c r="I4" i="8" s="1"/>
  <c r="J4" i="8" s="1"/>
  <c r="C4" i="8"/>
  <c r="G79" i="3"/>
  <c r="F41" i="3"/>
  <c r="G41" i="3"/>
  <c r="G116" i="3"/>
  <c r="G78" i="3"/>
  <c r="C135" i="3"/>
  <c r="B138" i="3" s="1"/>
  <c r="C18" i="5"/>
  <c r="I1" i="5"/>
  <c r="B1" i="5"/>
  <c r="C17" i="5"/>
  <c r="C25" i="5"/>
  <c r="J25" i="5" s="1"/>
  <c r="C23" i="5"/>
  <c r="J23" i="5" s="1"/>
  <c r="E22" i="5"/>
  <c r="G22" i="5" s="1"/>
  <c r="H22" i="5" s="1"/>
  <c r="J22" i="5" s="1"/>
  <c r="J21" i="5"/>
  <c r="C19" i="5"/>
  <c r="C16" i="5"/>
  <c r="C15" i="5"/>
  <c r="C14" i="5"/>
  <c r="C13" i="5"/>
  <c r="C12" i="5"/>
  <c r="C11" i="5"/>
  <c r="C10" i="5"/>
  <c r="C9" i="5"/>
  <c r="C8" i="5"/>
  <c r="C7" i="5"/>
  <c r="C6" i="5"/>
  <c r="C5" i="5"/>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7" i="3"/>
  <c r="G87" i="3"/>
  <c r="G120" i="3" s="1"/>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49" i="3"/>
  <c r="F11" i="3"/>
  <c r="G11" i="3"/>
  <c r="F12" i="3"/>
  <c r="G12" i="3"/>
  <c r="F13" i="3"/>
  <c r="G13" i="3"/>
  <c r="F14" i="3"/>
  <c r="G14" i="3"/>
  <c r="F15" i="3"/>
  <c r="G15" i="3"/>
  <c r="F16" i="3"/>
  <c r="G16" i="3"/>
  <c r="F17" i="3"/>
  <c r="G17" i="3"/>
  <c r="F18" i="3"/>
  <c r="G18" i="3"/>
  <c r="D56" i="3" s="1"/>
  <c r="H56" i="3" s="1"/>
  <c r="F19" i="3"/>
  <c r="G19" i="3"/>
  <c r="F20" i="3"/>
  <c r="G20" i="3"/>
  <c r="F21" i="3"/>
  <c r="G21" i="3"/>
  <c r="F22" i="3"/>
  <c r="G22" i="3"/>
  <c r="F23" i="3"/>
  <c r="G23" i="3"/>
  <c r="F24" i="3"/>
  <c r="G24" i="3"/>
  <c r="D62" i="3" s="1"/>
  <c r="H62" i="3" s="1"/>
  <c r="F25" i="3"/>
  <c r="G25" i="3"/>
  <c r="F26" i="3"/>
  <c r="G26" i="3"/>
  <c r="F27" i="3"/>
  <c r="G27" i="3"/>
  <c r="D103" i="3" s="1"/>
  <c r="F103" i="3" s="1"/>
  <c r="H103" i="3" s="1"/>
  <c r="F28" i="3"/>
  <c r="G28" i="3"/>
  <c r="I6" i="5" s="1"/>
  <c r="E6" i="5" s="1"/>
  <c r="F6" i="5" s="1"/>
  <c r="G6" i="5" s="1"/>
  <c r="H6" i="5" s="1"/>
  <c r="F29" i="3"/>
  <c r="G29" i="3" s="1"/>
  <c r="I7" i="5" s="1"/>
  <c r="E7" i="5" s="1"/>
  <c r="F7" i="5" s="1"/>
  <c r="G7" i="5" s="1"/>
  <c r="H7" i="5" s="1"/>
  <c r="F30" i="3"/>
  <c r="G30" i="3" s="1"/>
  <c r="F31" i="3"/>
  <c r="G31" i="3" s="1"/>
  <c r="F32" i="3"/>
  <c r="G32" i="3" s="1"/>
  <c r="I11" i="5" s="1"/>
  <c r="F33" i="3"/>
  <c r="G33" i="3" s="1"/>
  <c r="D109" i="3" s="1"/>
  <c r="F109" i="3" s="1"/>
  <c r="H109" i="3" s="1"/>
  <c r="F34" i="3"/>
  <c r="G34" i="3" s="1"/>
  <c r="F35" i="3"/>
  <c r="G35" i="3" s="1"/>
  <c r="F36" i="3"/>
  <c r="G36" i="3" s="1"/>
  <c r="F37" i="3"/>
  <c r="G37" i="3" s="1"/>
  <c r="F38" i="3"/>
  <c r="G38" i="3" s="1"/>
  <c r="D76" i="3" s="1"/>
  <c r="H76" i="3" s="1"/>
  <c r="F39" i="3"/>
  <c r="G39" i="3" s="1"/>
  <c r="F40" i="3"/>
  <c r="G40" i="3" s="1"/>
  <c r="I19" i="5" s="1"/>
  <c r="E19" i="5" s="1"/>
  <c r="F19" i="5" s="1"/>
  <c r="G19" i="5" s="1"/>
  <c r="H19" i="5" s="1"/>
  <c r="C127" i="3"/>
  <c r="C87" i="3"/>
  <c r="C88" i="3"/>
  <c r="D88" i="3" s="1"/>
  <c r="F88" i="3" s="1"/>
  <c r="H88" i="3" s="1"/>
  <c r="C89" i="3"/>
  <c r="C90" i="3"/>
  <c r="D90" i="3" s="1"/>
  <c r="F90" i="3" s="1"/>
  <c r="H90" i="3" s="1"/>
  <c r="C91" i="3"/>
  <c r="C92" i="3"/>
  <c r="D92" i="3" s="1"/>
  <c r="C93" i="3"/>
  <c r="C94" i="3"/>
  <c r="C95" i="3"/>
  <c r="C96" i="3"/>
  <c r="D96" i="3" s="1"/>
  <c r="F96" i="3" s="1"/>
  <c r="H96" i="3" s="1"/>
  <c r="C97" i="3"/>
  <c r="C98" i="3"/>
  <c r="D98" i="3" s="1"/>
  <c r="F98" i="3" s="1"/>
  <c r="H98" i="3" s="1"/>
  <c r="C99" i="3"/>
  <c r="C100" i="3"/>
  <c r="D100" i="3" s="1"/>
  <c r="F100" i="3" s="1"/>
  <c r="H100" i="3" s="1"/>
  <c r="C101" i="3"/>
  <c r="C102" i="3"/>
  <c r="D102" i="3" s="1"/>
  <c r="F102" i="3" s="1"/>
  <c r="H102" i="3" s="1"/>
  <c r="C103" i="3"/>
  <c r="C104" i="3"/>
  <c r="D104" i="3" s="1"/>
  <c r="F104" i="3" s="1"/>
  <c r="H104" i="3" s="1"/>
  <c r="C105" i="3"/>
  <c r="C106" i="3"/>
  <c r="C107" i="3"/>
  <c r="C108" i="3"/>
  <c r="C109" i="3"/>
  <c r="C110" i="3"/>
  <c r="C111" i="3"/>
  <c r="C112" i="3"/>
  <c r="C113" i="3"/>
  <c r="C114" i="3"/>
  <c r="C115" i="3"/>
  <c r="C116" i="3"/>
  <c r="C117" i="3"/>
  <c r="C49" i="3"/>
  <c r="D49" i="3" s="1"/>
  <c r="H49" i="3" s="1"/>
  <c r="C50" i="3"/>
  <c r="C51" i="3"/>
  <c r="D51" i="3" s="1"/>
  <c r="H51" i="3" s="1"/>
  <c r="C52" i="3"/>
  <c r="C53" i="3"/>
  <c r="D53" i="3" s="1"/>
  <c r="H53" i="3" s="1"/>
  <c r="C54" i="3"/>
  <c r="C55" i="3"/>
  <c r="D55" i="3" s="1"/>
  <c r="H55" i="3" s="1"/>
  <c r="C56" i="3"/>
  <c r="C57" i="3"/>
  <c r="D57" i="3" s="1"/>
  <c r="H57" i="3" s="1"/>
  <c r="C58" i="3"/>
  <c r="C59" i="3"/>
  <c r="D59" i="3" s="1"/>
  <c r="H59" i="3" s="1"/>
  <c r="C60" i="3"/>
  <c r="C61" i="3"/>
  <c r="D61" i="3" s="1"/>
  <c r="H61" i="3" s="1"/>
  <c r="C62" i="3"/>
  <c r="C63" i="3"/>
  <c r="D63" i="3" s="1"/>
  <c r="H63" i="3" s="1"/>
  <c r="C64" i="3"/>
  <c r="C65" i="3"/>
  <c r="D65" i="3" s="1"/>
  <c r="H65" i="3" s="1"/>
  <c r="C66" i="3"/>
  <c r="C67" i="3"/>
  <c r="C68" i="3"/>
  <c r="C69" i="3"/>
  <c r="C70" i="3"/>
  <c r="C71" i="3"/>
  <c r="C72" i="3"/>
  <c r="C73" i="3"/>
  <c r="C74" i="3"/>
  <c r="C75" i="3"/>
  <c r="C76" i="3"/>
  <c r="C77" i="3"/>
  <c r="C78" i="3"/>
  <c r="C79" i="3"/>
  <c r="D60" i="3"/>
  <c r="H60" i="3" s="1"/>
  <c r="D99" i="3"/>
  <c r="F99" i="3" s="1"/>
  <c r="H99" i="3" s="1"/>
  <c r="D64" i="3"/>
  <c r="H64" i="3" s="1"/>
  <c r="E16" i="5"/>
  <c r="F16" i="5" s="1"/>
  <c r="G16" i="5" s="1"/>
  <c r="H71" i="3"/>
  <c r="H70" i="3"/>
  <c r="D105" i="3"/>
  <c r="F105" i="3" s="1"/>
  <c r="H105" i="3" s="1"/>
  <c r="D97" i="3"/>
  <c r="F97" i="3" s="1"/>
  <c r="H97" i="3" s="1"/>
  <c r="D93" i="3"/>
  <c r="F93" i="3" s="1"/>
  <c r="H93" i="3" s="1"/>
  <c r="D89" i="3"/>
  <c r="F89" i="3" s="1"/>
  <c r="H89" i="3" s="1"/>
  <c r="D58" i="3"/>
  <c r="H58" i="3" s="1"/>
  <c r="D94" i="3"/>
  <c r="F94" i="3" s="1"/>
  <c r="H94" i="3" s="1"/>
  <c r="F92" i="3"/>
  <c r="H92" i="3" s="1"/>
  <c r="D52" i="3"/>
  <c r="H52" i="3" s="1"/>
  <c r="I5" i="5"/>
  <c r="E5" i="5" s="1"/>
  <c r="F5" i="5" s="1"/>
  <c r="G5" i="5" s="1"/>
  <c r="H5" i="5" s="1"/>
  <c r="D74" i="3" l="1"/>
  <c r="H74" i="3" s="1"/>
  <c r="I14" i="5"/>
  <c r="E14" i="5" s="1"/>
  <c r="F14" i="5" s="1"/>
  <c r="G14" i="5" s="1"/>
  <c r="D72" i="3"/>
  <c r="H72" i="3" s="1"/>
  <c r="I12" i="5"/>
  <c r="E12" i="5" s="1"/>
  <c r="F12" i="5" s="1"/>
  <c r="G12" i="5" s="1"/>
  <c r="H12" i="5" s="1"/>
  <c r="I8" i="5"/>
  <c r="E8" i="5" s="1"/>
  <c r="F8" i="5" s="1"/>
  <c r="G8" i="5" s="1"/>
  <c r="D68" i="3"/>
  <c r="H68" i="3" s="1"/>
  <c r="D108" i="3"/>
  <c r="F108" i="3" s="1"/>
  <c r="H108" i="3" s="1"/>
  <c r="I17" i="5"/>
  <c r="E17" i="5" s="1"/>
  <c r="F17" i="5" s="1"/>
  <c r="G17" i="5" s="1"/>
  <c r="H17" i="5" s="1"/>
  <c r="I18" i="5"/>
  <c r="E18" i="5" s="1"/>
  <c r="F18" i="5" s="1"/>
  <c r="G18" i="5" s="1"/>
  <c r="H18" i="5" s="1"/>
  <c r="D115" i="3"/>
  <c r="F115" i="3" s="1"/>
  <c r="H115" i="3" s="1"/>
  <c r="I15" i="5"/>
  <c r="E15" i="5" s="1"/>
  <c r="F15" i="5" s="1"/>
  <c r="G15" i="5" s="1"/>
  <c r="H15" i="5" s="1"/>
  <c r="D75" i="3"/>
  <c r="H75" i="3" s="1"/>
  <c r="I13" i="5"/>
  <c r="E13" i="5" s="1"/>
  <c r="F13" i="5" s="1"/>
  <c r="G13" i="5" s="1"/>
  <c r="H13" i="5" s="1"/>
  <c r="D73" i="3"/>
  <c r="H73" i="3" s="1"/>
  <c r="I9" i="5"/>
  <c r="E9" i="5" s="1"/>
  <c r="F9" i="5" s="1"/>
  <c r="G9" i="5" s="1"/>
  <c r="H9" i="5" s="1"/>
  <c r="I10" i="5"/>
  <c r="E10" i="5" s="1"/>
  <c r="F10" i="5" s="1"/>
  <c r="G10" i="5" s="1"/>
  <c r="H10" i="5" s="1"/>
  <c r="D79" i="3"/>
  <c r="H79" i="3" s="1"/>
  <c r="H81" i="3" s="1"/>
  <c r="H84" i="3" s="1"/>
  <c r="D77" i="3"/>
  <c r="H77" i="3" s="1"/>
  <c r="D69" i="3"/>
  <c r="H69" i="3" s="1"/>
  <c r="D67" i="3"/>
  <c r="H67" i="3" s="1"/>
  <c r="D116" i="3"/>
  <c r="F116" i="3" s="1"/>
  <c r="H116" i="3" s="1"/>
  <c r="D114" i="3"/>
  <c r="F114" i="3" s="1"/>
  <c r="H114" i="3" s="1"/>
  <c r="D112" i="3"/>
  <c r="F112" i="3" s="1"/>
  <c r="H112" i="3" s="1"/>
  <c r="D110" i="3"/>
  <c r="F110" i="3" s="1"/>
  <c r="H110" i="3" s="1"/>
  <c r="D106" i="3"/>
  <c r="F106" i="3" s="1"/>
  <c r="H106" i="3" s="1"/>
  <c r="G42" i="3"/>
  <c r="G130" i="3" s="1"/>
  <c r="D66" i="3"/>
  <c r="H66" i="3" s="1"/>
  <c r="D78" i="3"/>
  <c r="H78" i="3" s="1"/>
  <c r="D54" i="3"/>
  <c r="H54" i="3" s="1"/>
  <c r="D50" i="3"/>
  <c r="H50" i="3" s="1"/>
  <c r="D117" i="3"/>
  <c r="D113" i="3"/>
  <c r="F113" i="3" s="1"/>
  <c r="H113" i="3" s="1"/>
  <c r="D111" i="3"/>
  <c r="F111" i="3" s="1"/>
  <c r="H111" i="3" s="1"/>
  <c r="D107" i="3"/>
  <c r="F107" i="3" s="1"/>
  <c r="H107" i="3" s="1"/>
  <c r="D101" i="3"/>
  <c r="F101" i="3" s="1"/>
  <c r="H101" i="3" s="1"/>
  <c r="D95" i="3"/>
  <c r="F95" i="3" s="1"/>
  <c r="H95" i="3" s="1"/>
  <c r="D91" i="3"/>
  <c r="F91" i="3" s="1"/>
  <c r="H91" i="3" s="1"/>
  <c r="D87" i="3"/>
  <c r="F87" i="3" s="1"/>
  <c r="H87" i="3" s="1"/>
  <c r="J9" i="8"/>
  <c r="J10" i="8"/>
  <c r="J18" i="8"/>
  <c r="J21" i="8" s="1"/>
  <c r="H8" i="5"/>
  <c r="H14" i="5"/>
  <c r="H16" i="5"/>
  <c r="B139" i="3"/>
  <c r="H130" i="3"/>
  <c r="E11" i="5"/>
  <c r="F11" i="5" s="1"/>
  <c r="G11" i="5" s="1"/>
  <c r="H11" i="5" s="1"/>
  <c r="F117" i="3"/>
  <c r="H117" i="3" s="1"/>
  <c r="H120" i="3" s="1"/>
  <c r="I21" i="5" l="1"/>
  <c r="H21" i="5"/>
  <c r="J27" i="5" s="1"/>
  <c r="J31" i="5" s="1"/>
  <c r="H131" i="3" s="1"/>
  <c r="H133" i="3" s="1"/>
  <c r="G139" i="3"/>
  <c r="H139" i="3" s="1"/>
  <c r="G138" i="3"/>
  <c r="H138" i="3" s="1"/>
  <c r="H141" i="3" l="1"/>
</calcChain>
</file>

<file path=xl/comments1.xml><?xml version="1.0" encoding="utf-8"?>
<comments xmlns="http://schemas.openxmlformats.org/spreadsheetml/2006/main">
  <authors>
    <author>Author</author>
  </authors>
  <commentList>
    <comment ref="B8" authorId="0" shapeId="0">
      <text>
        <r>
          <rPr>
            <sz val="8"/>
            <color indexed="81"/>
            <rFont val="Tahoma"/>
            <family val="2"/>
          </rPr>
          <t>WTE salary part-time hourly rate x wholetime equivalent hours
or WTE PRT salary at retirement</t>
        </r>
      </text>
    </comment>
    <comment ref="F11" authorId="0" shapeId="0">
      <text>
        <r>
          <rPr>
            <sz val="8"/>
            <color indexed="81"/>
            <rFont val="Tahoma"/>
            <family val="2"/>
          </rPr>
          <t>Please ensure the correct wte divisor is used for the years in question and drag formula down the cells.Please check formula has been copied correctly</t>
        </r>
      </text>
    </comment>
    <comment ref="G11" authorId="0" shapeId="0">
      <text>
        <r>
          <rPr>
            <sz val="8"/>
            <color indexed="81"/>
            <rFont val="Tahoma"/>
            <family val="2"/>
          </rPr>
          <t xml:space="preserve">ensure a max of 1 year is reckonable.If amount is greater than one, manually adjust
</t>
        </r>
      </text>
    </comment>
    <comment ref="H11" authorId="0" shapeId="0">
      <text>
        <r>
          <rPr>
            <sz val="8"/>
            <color indexed="81"/>
            <rFont val="Tahoma"/>
            <family val="2"/>
          </rPr>
          <t xml:space="preserve">ensure 1 is inputted for each year under limited membership.If no hours are reckonable, manually adjust to 0
</t>
        </r>
      </text>
    </comment>
    <comment ref="D49" authorId="0" shapeId="0">
      <text>
        <r>
          <rPr>
            <sz val="8"/>
            <color indexed="81"/>
            <rFont val="Tahoma"/>
            <family val="2"/>
          </rPr>
          <t xml:space="preserve">wte salary x total pro-rata service
</t>
        </r>
      </text>
    </comment>
    <comment ref="G49" authorId="0" shapeId="0">
      <text>
        <r>
          <rPr>
            <sz val="8"/>
            <color indexed="81"/>
            <rFont val="Tahoma"/>
            <family val="2"/>
          </rPr>
          <t>ensure 1 is inputted for each year under limited membership.If no hours are reckonable, manually adjust to 0</t>
        </r>
      </text>
    </comment>
    <comment ref="H82" authorId="0" shapeId="0">
      <text>
        <r>
          <rPr>
            <sz val="8"/>
            <color indexed="81"/>
            <rFont val="Tahoma"/>
            <family val="2"/>
          </rPr>
          <t xml:space="preserve">input any outstanding contributions
</t>
        </r>
      </text>
    </comment>
    <comment ref="E86" authorId="0" shapeId="0">
      <text>
        <r>
          <rPr>
            <sz val="8"/>
            <color indexed="81"/>
            <rFont val="Tahoma"/>
            <family val="2"/>
          </rPr>
          <t xml:space="preserve">Twice the annual state pension contributory amount
</t>
        </r>
      </text>
    </comment>
    <comment ref="D87" authorId="0" shapeId="0">
      <text>
        <r>
          <rPr>
            <sz val="8"/>
            <color indexed="81"/>
            <rFont val="Tahoma"/>
            <family val="2"/>
          </rPr>
          <t xml:space="preserve">wte salary x total pro-rata service
</t>
        </r>
      </text>
    </comment>
    <comment ref="E87" authorId="0" shapeId="0">
      <text>
        <r>
          <rPr>
            <sz val="8"/>
            <color indexed="81"/>
            <rFont val="Tahoma"/>
            <family val="2"/>
          </rPr>
          <t xml:space="preserve">if there's a change, please amend formula and drag down
</t>
        </r>
      </text>
    </comment>
    <comment ref="G87" authorId="0" shapeId="0">
      <text>
        <r>
          <rPr>
            <sz val="8"/>
            <color indexed="81"/>
            <rFont val="Tahoma"/>
            <family val="2"/>
          </rPr>
          <t xml:space="preserve">ensure 1 is inputted for each year under limited membership.If no hours are reckonable, manually adjust to 0
</t>
        </r>
      </text>
    </comment>
    <comment ref="G130" authorId="0" shapeId="0">
      <text>
        <r>
          <rPr>
            <sz val="8"/>
            <color indexed="81"/>
            <rFont val="Tahoma"/>
            <family val="2"/>
          </rPr>
          <t xml:space="preserve">pro-rata service
</t>
        </r>
      </text>
    </comment>
    <comment ref="H131" authorId="0" shapeId="0">
      <text>
        <r>
          <rPr>
            <sz val="8"/>
            <color indexed="81"/>
            <rFont val="Tahoma"/>
            <family val="2"/>
          </rPr>
          <t>input any outstanding contributions</t>
        </r>
      </text>
    </comment>
    <comment ref="E135" authorId="0" shapeId="0">
      <text>
        <r>
          <rPr>
            <sz val="8"/>
            <color indexed="81"/>
            <rFont val="Tahoma"/>
            <family val="2"/>
          </rPr>
          <t xml:space="preserve">adjust formula accordingly when rate changes
</t>
        </r>
      </text>
    </comment>
    <comment ref="B138" authorId="0" shapeId="0">
      <text>
        <r>
          <rPr>
            <sz val="8"/>
            <color indexed="81"/>
            <rFont val="Tahoma"/>
            <family val="2"/>
          </rPr>
          <t>input correct figure in accordance with rule  3.3333333 x annual SPC. IF less than this amount, input annual salary.If more, input max rule above</t>
        </r>
      </text>
    </comment>
    <comment ref="B139" authorId="0" shapeId="0">
      <text>
        <r>
          <rPr>
            <sz val="8"/>
            <color indexed="81"/>
            <rFont val="Tahoma"/>
            <family val="2"/>
          </rPr>
          <t>input balance above 3.3333333 x annual SPC</t>
        </r>
      </text>
    </comment>
  </commentList>
</comments>
</file>

<file path=xl/comments2.xml><?xml version="1.0" encoding="utf-8"?>
<comments xmlns="http://schemas.openxmlformats.org/spreadsheetml/2006/main">
  <authors>
    <author>Author</author>
  </authors>
  <commentList>
    <comment ref="A18" authorId="0" shapeId="0">
      <text>
        <r>
          <rPr>
            <b/>
            <sz val="9"/>
            <color indexed="81"/>
            <rFont val="Tahoma"/>
            <family val="2"/>
          </rPr>
          <t>Insert line before this line</t>
        </r>
        <r>
          <rPr>
            <sz val="9"/>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A15" authorId="0" shapeId="0">
      <text>
        <r>
          <rPr>
            <b/>
            <sz val="9"/>
            <color indexed="81"/>
            <rFont val="Tahoma"/>
            <family val="2"/>
          </rPr>
          <t>Insert line before this line</t>
        </r>
        <r>
          <rPr>
            <sz val="9"/>
            <color indexed="81"/>
            <rFont val="Tahoma"/>
            <family val="2"/>
          </rPr>
          <t xml:space="preserve">
</t>
        </r>
      </text>
    </comment>
  </commentList>
</comments>
</file>

<file path=xl/sharedStrings.xml><?xml version="1.0" encoding="utf-8"?>
<sst xmlns="http://schemas.openxmlformats.org/spreadsheetml/2006/main" count="305" uniqueCount="145">
  <si>
    <t>Part Time Service</t>
  </si>
  <si>
    <t>Ltd Service</t>
  </si>
  <si>
    <t xml:space="preserve"> </t>
  </si>
  <si>
    <t>Years</t>
  </si>
  <si>
    <t>Over All Total</t>
  </si>
  <si>
    <t>Pension</t>
  </si>
  <si>
    <t>P/ Time Lump Sum</t>
  </si>
  <si>
    <t>WTE Salary</t>
  </si>
  <si>
    <t>Nett Lump Sum</t>
  </si>
  <si>
    <t>Arrears of Pro Rata Pens</t>
  </si>
  <si>
    <t>SERVICE</t>
  </si>
  <si>
    <t>PENSION</t>
  </si>
  <si>
    <t>Arrears Pre 96 Service</t>
  </si>
  <si>
    <t>Pension 1/200</t>
  </si>
  <si>
    <t>Pension 1/80</t>
  </si>
  <si>
    <t>x Notional Full Time Service</t>
  </si>
  <si>
    <t>Over 3/80 (Lump Sum)</t>
  </si>
  <si>
    <t>Arrears of Contributions</t>
  </si>
  <si>
    <t>Gross Lump Sum</t>
  </si>
  <si>
    <t>WTE Salary at Retirement</t>
  </si>
  <si>
    <t>Up Rated Pro Rata Salary at Retirement</t>
  </si>
  <si>
    <t>2 x SPC at Retirement</t>
  </si>
  <si>
    <t>Over 1/80 (Pension)</t>
  </si>
  <si>
    <t>Nett Pensionable Remuneration at Retirement</t>
  </si>
  <si>
    <t>Limited Membership Pension</t>
  </si>
  <si>
    <t>Ltd Membership Pension P.A.</t>
  </si>
  <si>
    <t>REVISED PRO RATA INTEGRATION Lump Sum &amp; Pension</t>
  </si>
  <si>
    <t>LIMITED MEMBERSHIP (LTD)  Lump Sum &amp; Pension (D/PER)</t>
  </si>
  <si>
    <t>LTD MEMBERSHIP LUMP SUM</t>
  </si>
  <si>
    <t>Pro Rata LUMP SUM</t>
  </si>
  <si>
    <t>x Total Pro Rata Service</t>
  </si>
  <si>
    <t>WTE Salary x Pr Service x 3/80</t>
  </si>
  <si>
    <t>Pension calculated in 2 stages, 1st 3.333333 SCP x 1/200th x svce</t>
  </si>
  <si>
    <t>2nd stage is remainder x 1/80th x svce</t>
  </si>
  <si>
    <t>Note under Pro Rata Whole Time Equivalent (WTE) Salary is used in all calculations</t>
  </si>
  <si>
    <t>Total Pro Rata Pension P.A.</t>
  </si>
  <si>
    <t>Part time Pro Rata Service</t>
  </si>
  <si>
    <t>Total Pro Rata Service</t>
  </si>
  <si>
    <t xml:space="preserve">3.3333333x SPC = </t>
  </si>
  <si>
    <t>PRT Teacher Salary:</t>
  </si>
  <si>
    <t>Contract Value if applicable (PRT service)</t>
  </si>
  <si>
    <t>P/T Hrs Reckonable hours</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</si>
  <si>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</si>
  <si>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</si>
  <si>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</si>
  <si>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</si>
  <si>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</si>
  <si>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</si>
  <si>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</si>
  <si>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</si>
  <si>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</si>
  <si>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</si>
  <si>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</si>
  <si>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</si>
  <si>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</si>
  <si>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</si>
  <si>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</si>
  <si>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</si>
  <si>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</si>
  <si>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</si>
  <si>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</si>
  <si>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</si>
  <si>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</si>
  <si>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</si>
  <si>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</si>
  <si>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</si>
  <si>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</si>
  <si>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</si>
  <si>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</si>
  <si>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</si>
  <si>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</si>
  <si>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</si>
  <si>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</si>
  <si>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</si>
  <si>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NOTES ON SPREADSHEETS:</t>
  </si>
  <si>
    <t>Name</t>
  </si>
  <si>
    <t>Address</t>
  </si>
  <si>
    <t>PPS No</t>
  </si>
  <si>
    <t>Date of Birth</t>
  </si>
  <si>
    <t>Pt. XX plus XXXXX (XXXx)</t>
  </si>
  <si>
    <t>Benefit Date</t>
  </si>
  <si>
    <t xml:space="preserve">Name: </t>
  </si>
  <si>
    <t>Location</t>
  </si>
  <si>
    <t>Year</t>
  </si>
  <si>
    <t>Actual Salary</t>
  </si>
  <si>
    <t>Gross Pens</t>
  </si>
  <si>
    <t>SPC</t>
  </si>
  <si>
    <t xml:space="preserve"> Pro Rata</t>
  </si>
  <si>
    <t>Nett Pay</t>
  </si>
  <si>
    <t>Nett Pens</t>
  </si>
  <si>
    <t xml:space="preserve">Pro Rata Pens </t>
  </si>
  <si>
    <t>Service</t>
  </si>
  <si>
    <t>01.09.01 - 31.08.02</t>
  </si>
  <si>
    <t>01.09.02 - 31.08.03</t>
  </si>
  <si>
    <t>01.09.03 - 31.08.04</t>
  </si>
  <si>
    <t>01.09.04 - 31.08.05</t>
  </si>
  <si>
    <t>01.09.05 - 31.08.06</t>
  </si>
  <si>
    <t>01.09.06 - 31.08.07</t>
  </si>
  <si>
    <t>01.09.07 - 31.08.08</t>
  </si>
  <si>
    <t>01.09.08 - 31.08.09</t>
  </si>
  <si>
    <t>01.09.09 - 31.08.10</t>
  </si>
  <si>
    <t>01.09.10 - 31.08.11</t>
  </si>
  <si>
    <t>01.09.11 - 31.08.12</t>
  </si>
  <si>
    <t>Pre 01 (Pt 1 Dec 01)</t>
  </si>
  <si>
    <t>S &amp; C @1.5%</t>
  </si>
  <si>
    <t>S &amp; C @ 1% of</t>
  </si>
  <si>
    <t>Retirement salary</t>
  </si>
  <si>
    <t>Arrears</t>
  </si>
  <si>
    <t>S/A Paid</t>
  </si>
  <si>
    <t>S/A Due</t>
  </si>
  <si>
    <t>01.09.12 - 31.08.13</t>
  </si>
  <si>
    <t>01.09.13 - 31.08.14</t>
  </si>
  <si>
    <t>01.09.14 - 31.08.15</t>
  </si>
  <si>
    <t xml:space="preserve">Emp No </t>
  </si>
  <si>
    <t>Emp No</t>
  </si>
  <si>
    <t xml:space="preserve">Estimate of Lump Sum &amp; Pension </t>
  </si>
  <si>
    <t>SPC Rates</t>
  </si>
  <si>
    <t>01.09.15 - 31.08.16</t>
  </si>
  <si>
    <t>Limited Membership Arrears</t>
  </si>
  <si>
    <t>Name:</t>
  </si>
  <si>
    <t>Emp No.</t>
  </si>
  <si>
    <t>Actual Reckonable Salary</t>
  </si>
  <si>
    <t>Gross Pension</t>
  </si>
  <si>
    <t>Annual Rate of SPC</t>
  </si>
  <si>
    <t>Weekly Rate of SPC</t>
  </si>
  <si>
    <t>No Wks worked in year</t>
  </si>
  <si>
    <t>Weekly SPC x No of Wks</t>
  </si>
  <si>
    <t>Net Pension</t>
  </si>
  <si>
    <t>Net Pension Due</t>
  </si>
  <si>
    <t>Total Pension Due</t>
  </si>
  <si>
    <t>01.09.96 - 31.08.97</t>
  </si>
  <si>
    <t>01.09.97 - 31.08.98</t>
  </si>
  <si>
    <t>01.09.98 - 31.08.99</t>
  </si>
  <si>
    <t>01.09.99 - 31.08.00</t>
  </si>
  <si>
    <t>01.09.00 - 31.08.01</t>
  </si>
  <si>
    <t>01.09.06 - 31.12.06</t>
  </si>
  <si>
    <t>Pre 96</t>
  </si>
  <si>
    <t>Less S/ann paid</t>
  </si>
  <si>
    <t>Arrears due</t>
  </si>
  <si>
    <t>Start Date</t>
  </si>
  <si>
    <t>To ensure accuracy, go to office button, select excel options, select advanced, scroll down to when calculating this workbook and tick set precision as displayed</t>
  </si>
  <si>
    <t>Ensure formula is copied correctly</t>
  </si>
  <si>
    <t>Ensure you amend the COAP rates in the spreadsheet when there is any changes</t>
  </si>
  <si>
    <t xml:space="preserve">A manual re-check of all calculations should be done </t>
  </si>
  <si>
    <t>Do not delete the top and end of calculation line, otherwise formula will be lost, advisable to change years or hide columns and set the service to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</si>
</sst>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44" formatCode="_-&quot;€&quot;* #,##0.00_-;\-&quot;€&quot;* #,##0.00_-;_-&quot;€&quot;* &quot;-&quot;??_-;_-@_-"/>
    <numFmt numFmtId="164" formatCode="0.0000"/>
    <numFmt numFmtId="165" formatCode="&quot;€&quot;#,##0.00"/>
    <numFmt numFmtId="166" formatCode="dd/mm/yyyy;@"/>
    <numFmt numFmtId="167" formatCode="#,##0.0000"/>
  </numFmts>
  <fonts count="24" x14ac:knownFonts="1">
    <font>
      <sz val="11"/>
      <color theme="1"/>
      <name val="Calibri"/>
      <family val="2"/>
      <scheme val="minor"/>
    </font>
    <font>
      <sz val="11"/>
      <color indexed="8"/>
      <name val="Calibri"/>
      <family val="2"/>
    </font>
    <font>
      <sz val="8"/>
      <color indexed="81"/>
      <name val="Tahoma"/>
      <family val="2"/>
    </font>
    <font>
      <sz val="11"/>
      <color indexed="8"/>
      <name val="Calibri"/>
      <family val="2"/>
    </font>
    <font>
      <sz val="11"/>
      <color indexed="60"/>
      <name val="Calibri"/>
      <family val="2"/>
    </font>
    <font>
      <b/>
      <sz val="11"/>
      <color indexed="8"/>
      <name val="Calibri"/>
      <family val="2"/>
    </font>
    <font>
      <b/>
      <sz val="26"/>
      <color indexed="8"/>
      <name val="Calibri"/>
      <family val="2"/>
    </font>
    <font>
      <sz val="22"/>
      <color indexed="8"/>
      <name val="Calibri"/>
      <family val="2"/>
    </font>
    <font>
      <sz val="8"/>
      <name val="Calibri"/>
      <family val="2"/>
    </font>
    <font>
      <b/>
      <sz val="9"/>
      <color indexed="81"/>
      <name val="Tahoma"/>
      <family val="2"/>
    </font>
    <font>
      <sz val="9"/>
      <color indexed="81"/>
      <name val="Tahoma"/>
      <family val="2"/>
    </font>
    <font>
      <b/>
      <sz val="11"/>
      <color theme="1"/>
      <name val="Calibri"/>
      <family val="2"/>
      <scheme val="minor"/>
    </font>
    <font>
      <b/>
      <sz val="22"/>
      <color indexed="8"/>
      <name val="Calibri"/>
      <family val="2"/>
      <scheme val="minor"/>
    </font>
    <font>
      <sz val="22"/>
      <color indexed="8"/>
      <name val="Calibri"/>
      <family val="2"/>
      <scheme val="minor"/>
    </font>
    <font>
      <b/>
      <sz val="11"/>
      <color indexed="8"/>
      <name val="Calibri"/>
      <family val="2"/>
      <scheme val="minor"/>
    </font>
    <font>
      <sz val="11"/>
      <color indexed="8"/>
      <name val="Calibri"/>
      <family val="2"/>
      <scheme val="minor"/>
    </font>
    <font>
      <b/>
      <sz val="18"/>
      <color indexed="8"/>
      <name val="Calibri"/>
      <family val="2"/>
      <scheme val="minor"/>
    </font>
    <font>
      <b/>
      <sz val="26"/>
      <color indexed="8"/>
      <name val="Calibri"/>
      <family val="2"/>
      <scheme val="minor"/>
    </font>
    <font>
      <b/>
      <u/>
      <sz val="11"/>
      <color indexed="8"/>
      <name val="Calibri"/>
      <family val="2"/>
      <scheme val="minor"/>
    </font>
    <font>
      <u/>
      <sz val="11"/>
      <color indexed="8"/>
      <name val="Calibri"/>
      <family val="2"/>
      <scheme val="minor"/>
    </font>
    <font>
      <b/>
      <sz val="11"/>
      <name val="Calibri"/>
      <family val="2"/>
      <scheme val="minor"/>
    </font>
    <font>
      <b/>
      <sz val="11"/>
      <color indexed="10"/>
      <name val="Calibri"/>
      <family val="2"/>
      <scheme val="minor"/>
    </font>
    <font>
      <sz val="11"/>
      <color indexed="10"/>
      <name val="Calibri"/>
      <family val="2"/>
      <scheme val="minor"/>
    </font>
    <font>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61">
    <xf numFmtId="0" fontId="0" fillId="0" borderId="0" xfId="0"/>
    <xf numFmtId="0" fontId="5" fillId="0" borderId="0" xfId="0" applyFont="1"/>
    <xf numFmtId="0" fontId="6" fillId="0" borderId="0" xfId="0" applyFont="1"/>
    <xf numFmtId="0" fontId="7" fillId="0" borderId="0" xfId="0" applyFont="1"/>
    <xf numFmtId="0" fontId="0" fillId="0" borderId="0" xfId="0" applyFont="1"/>
    <xf numFmtId="0" fontId="5" fillId="0" borderId="0" xfId="0" applyFont="1" applyBorder="1"/>
    <xf numFmtId="0" fontId="0" fillId="0" borderId="2" xfId="0" applyFont="1" applyBorder="1"/>
    <xf numFmtId="165" fontId="0" fillId="0" borderId="2" xfId="0" applyNumberFormat="1" applyFont="1" applyBorder="1"/>
    <xf numFmtId="8" fontId="0" fillId="0" borderId="2" xfId="0" applyNumberFormat="1" applyFont="1" applyBorder="1"/>
    <xf numFmtId="0" fontId="6" fillId="0" borderId="0" xfId="0" applyFont="1" applyBorder="1"/>
    <xf numFmtId="0" fontId="5" fillId="0" borderId="0" xfId="0" applyFont="1" applyAlignment="1">
      <alignment wrapText="1"/>
    </xf>
    <xf numFmtId="0" fontId="0" fillId="0" borderId="0" xfId="0" applyAlignment="1">
      <alignment wrapText="1"/>
    </xf>
    <xf numFmtId="0" fontId="4" fillId="0" borderId="0" xfId="0" applyFont="1"/>
    <xf numFmtId="0" fontId="11" fillId="0" borderId="0" xfId="0" applyFont="1"/>
    <xf numFmtId="0" fontId="0" fillId="0" borderId="0" xfId="0" applyAlignment="1">
      <alignment horizontal="left"/>
    </xf>
    <xf numFmtId="0" fontId="1" fillId="0" borderId="0" xfId="0" applyFont="1"/>
    <xf numFmtId="165" fontId="0" fillId="3" borderId="2" xfId="0" applyNumberFormat="1" applyFont="1" applyFill="1" applyBorder="1" applyAlignment="1">
      <alignment horizontal="right"/>
    </xf>
    <xf numFmtId="8" fontId="0" fillId="3" borderId="2" xfId="0" applyNumberFormat="1" applyFont="1" applyFill="1" applyBorder="1" applyAlignment="1">
      <alignment wrapText="1"/>
    </xf>
    <xf numFmtId="165" fontId="0" fillId="3" borderId="2" xfId="0" applyNumberFormat="1" applyFont="1" applyFill="1" applyBorder="1"/>
    <xf numFmtId="166" fontId="11" fillId="0" borderId="2" xfId="0" applyNumberFormat="1" applyFont="1" applyBorder="1"/>
    <xf numFmtId="165" fontId="11" fillId="4" borderId="2" xfId="0" applyNumberFormat="1" applyFont="1" applyFill="1" applyBorder="1" applyAlignment="1">
      <alignment horizontal="right"/>
    </xf>
    <xf numFmtId="2" fontId="11" fillId="4" borderId="2" xfId="0" applyNumberFormat="1" applyFont="1" applyFill="1" applyBorder="1" applyAlignment="1">
      <alignment horizontal="right"/>
    </xf>
    <xf numFmtId="164" fontId="0" fillId="3" borderId="2" xfId="0" applyNumberFormat="1" applyFont="1" applyFill="1" applyBorder="1" applyAlignment="1">
      <alignment wrapText="1"/>
    </xf>
    <xf numFmtId="0" fontId="0" fillId="3" borderId="2" xfId="0" applyFont="1" applyFill="1" applyBorder="1" applyAlignment="1">
      <alignment wrapText="1"/>
    </xf>
    <xf numFmtId="164" fontId="0" fillId="3" borderId="2" xfId="0" applyNumberFormat="1" applyFont="1" applyFill="1" applyBorder="1"/>
    <xf numFmtId="49" fontId="0" fillId="3" borderId="2" xfId="0" applyNumberFormat="1" applyFont="1" applyFill="1" applyBorder="1" applyAlignment="1" applyProtection="1">
      <alignment horizontal="right"/>
      <protection locked="0"/>
    </xf>
    <xf numFmtId="0" fontId="0" fillId="3" borderId="2" xfId="0" applyFont="1" applyFill="1" applyBorder="1"/>
    <xf numFmtId="0" fontId="0" fillId="0" borderId="0" xfId="0" applyAlignment="1">
      <alignment horizontal="left" wrapText="1"/>
    </xf>
    <xf numFmtId="0" fontId="12" fillId="0" borderId="0" xfId="0" applyFont="1" applyAlignment="1">
      <alignment horizontal="center"/>
    </xf>
    <xf numFmtId="0" fontId="13" fillId="0" borderId="0" xfId="0" applyFont="1"/>
    <xf numFmtId="0" fontId="14" fillId="0" borderId="0" xfId="0" applyFont="1" applyAlignment="1"/>
    <xf numFmtId="164" fontId="14" fillId="0" borderId="0" xfId="0" applyNumberFormat="1" applyFont="1"/>
    <xf numFmtId="0" fontId="15" fillId="0" borderId="0" xfId="0" applyFont="1"/>
    <xf numFmtId="14" fontId="14" fillId="0" borderId="0" xfId="0" applyNumberFormat="1" applyFont="1" applyAlignment="1">
      <alignment horizontal="left"/>
    </xf>
    <xf numFmtId="0" fontId="16" fillId="0" borderId="0" xfId="0" applyFont="1"/>
    <xf numFmtId="49" fontId="0" fillId="0" borderId="0" xfId="0" applyNumberFormat="1" applyFont="1" applyAlignment="1">
      <alignment horizontal="right"/>
    </xf>
    <xf numFmtId="164" fontId="0" fillId="0" borderId="0" xfId="0" applyNumberFormat="1" applyFont="1"/>
    <xf numFmtId="0" fontId="0" fillId="2" borderId="0" xfId="0" applyFont="1" applyFill="1" applyAlignment="1">
      <alignment wrapText="1"/>
    </xf>
    <xf numFmtId="165" fontId="0" fillId="3" borderId="0" xfId="0" applyNumberFormat="1" applyFont="1" applyFill="1" applyAlignment="1">
      <alignment horizontal="right" wrapText="1"/>
    </xf>
    <xf numFmtId="0" fontId="0" fillId="3" borderId="0" xfId="0" applyFont="1" applyFill="1" applyAlignment="1">
      <alignment wrapText="1"/>
    </xf>
    <xf numFmtId="164" fontId="0" fillId="3" borderId="0" xfId="0" applyNumberFormat="1" applyFont="1" applyFill="1" applyAlignment="1">
      <alignment wrapText="1"/>
    </xf>
    <xf numFmtId="0" fontId="0" fillId="0" borderId="0" xfId="0" applyFont="1" applyAlignment="1">
      <alignment wrapText="1"/>
    </xf>
    <xf numFmtId="49" fontId="0" fillId="3" borderId="0" xfId="0" applyNumberFormat="1" applyFont="1" applyFill="1" applyAlignment="1">
      <alignment horizontal="right"/>
    </xf>
    <xf numFmtId="0" fontId="0" fillId="3" borderId="0" xfId="0" applyFont="1" applyFill="1"/>
    <xf numFmtId="164" fontId="0" fillId="3" borderId="0" xfId="0" applyNumberFormat="1" applyFont="1" applyFill="1"/>
    <xf numFmtId="0" fontId="14" fillId="0" borderId="2" xfId="0" applyFont="1" applyBorder="1" applyAlignment="1">
      <alignment wrapText="1"/>
    </xf>
    <xf numFmtId="49" fontId="14" fillId="3" borderId="2" xfId="0" applyNumberFormat="1" applyFont="1" applyFill="1" applyBorder="1" applyAlignment="1">
      <alignment horizontal="right" wrapText="1"/>
    </xf>
    <xf numFmtId="0" fontId="14" fillId="3" borderId="2" xfId="0" applyFont="1" applyFill="1" applyBorder="1" applyAlignment="1">
      <alignment wrapText="1"/>
    </xf>
    <xf numFmtId="164" fontId="14" fillId="3" borderId="2" xfId="0" applyNumberFormat="1" applyFont="1" applyFill="1" applyBorder="1" applyAlignment="1">
      <alignment wrapText="1"/>
    </xf>
    <xf numFmtId="164" fontId="14" fillId="3" borderId="3" xfId="0" applyNumberFormat="1" applyFont="1" applyFill="1" applyBorder="1" applyAlignment="1">
      <alignment wrapText="1"/>
    </xf>
    <xf numFmtId="49" fontId="0" fillId="3" borderId="2" xfId="0" applyNumberFormat="1" applyFont="1" applyFill="1" applyBorder="1" applyAlignment="1">
      <alignment horizontal="right" wrapText="1"/>
    </xf>
    <xf numFmtId="2" fontId="0" fillId="3" borderId="2" xfId="0" applyNumberFormat="1" applyFont="1" applyFill="1" applyBorder="1"/>
    <xf numFmtId="49" fontId="0" fillId="3" borderId="2" xfId="0" applyNumberFormat="1" applyFont="1" applyFill="1" applyBorder="1" applyAlignment="1">
      <alignment horizontal="right"/>
    </xf>
    <xf numFmtId="16" fontId="0" fillId="3" borderId="2" xfId="0" applyNumberFormat="1" applyFont="1" applyFill="1" applyBorder="1"/>
    <xf numFmtId="0" fontId="14" fillId="0" borderId="2" xfId="0" applyFont="1" applyBorder="1"/>
    <xf numFmtId="16" fontId="14" fillId="3" borderId="2" xfId="0" applyNumberFormat="1" applyFont="1" applyFill="1" applyBorder="1"/>
    <xf numFmtId="49" fontId="14" fillId="3" borderId="2" xfId="0" applyNumberFormat="1" applyFont="1" applyFill="1" applyBorder="1" applyAlignment="1" applyProtection="1">
      <alignment horizontal="right"/>
      <protection locked="0"/>
    </xf>
    <xf numFmtId="0" fontId="14" fillId="3" borderId="2" xfId="0" applyFont="1" applyFill="1" applyBorder="1"/>
    <xf numFmtId="164" fontId="14" fillId="3" borderId="2" xfId="0" applyNumberFormat="1" applyFont="1" applyFill="1" applyBorder="1"/>
    <xf numFmtId="2" fontId="14" fillId="3" borderId="2" xfId="0" applyNumberFormat="1" applyFont="1" applyFill="1" applyBorder="1"/>
    <xf numFmtId="164" fontId="14" fillId="0" borderId="2" xfId="0" applyNumberFormat="1" applyFont="1" applyBorder="1"/>
    <xf numFmtId="0" fontId="14" fillId="0" borderId="0" xfId="0" applyFont="1"/>
    <xf numFmtId="49" fontId="14" fillId="3" borderId="0" xfId="0" applyNumberFormat="1" applyFont="1" applyFill="1" applyAlignment="1" applyProtection="1">
      <alignment horizontal="right"/>
      <protection locked="0"/>
    </xf>
    <xf numFmtId="0" fontId="14" fillId="3" borderId="0" xfId="0" applyFont="1" applyFill="1"/>
    <xf numFmtId="164" fontId="14" fillId="3" borderId="0" xfId="0" applyNumberFormat="1" applyFont="1" applyFill="1"/>
    <xf numFmtId="0" fontId="14" fillId="0" borderId="1" xfId="0" applyFont="1" applyBorder="1"/>
    <xf numFmtId="49" fontId="14" fillId="3" borderId="1" xfId="0" applyNumberFormat="1" applyFont="1" applyFill="1" applyBorder="1" applyAlignment="1" applyProtection="1">
      <alignment horizontal="right"/>
      <protection locked="0"/>
    </xf>
    <xf numFmtId="0" fontId="14" fillId="3" borderId="1" xfId="0" applyFont="1" applyFill="1" applyBorder="1"/>
    <xf numFmtId="164" fontId="14" fillId="3" borderId="1" xfId="0" applyNumberFormat="1" applyFont="1" applyFill="1" applyBorder="1"/>
    <xf numFmtId="0" fontId="17" fillId="0" borderId="0" xfId="0" applyFont="1"/>
    <xf numFmtId="49" fontId="17" fillId="3" borderId="0" xfId="0" applyNumberFormat="1" applyFont="1" applyFill="1" applyAlignment="1" applyProtection="1">
      <alignment horizontal="right"/>
      <protection locked="0"/>
    </xf>
    <xf numFmtId="0" fontId="17" fillId="3" borderId="0" xfId="0" applyFont="1" applyFill="1"/>
    <xf numFmtId="164" fontId="17" fillId="3" borderId="0" xfId="0" applyNumberFormat="1" applyFont="1" applyFill="1"/>
    <xf numFmtId="49" fontId="0" fillId="3" borderId="0" xfId="0" applyNumberFormat="1" applyFont="1" applyFill="1" applyAlignment="1" applyProtection="1">
      <alignment horizontal="right"/>
      <protection locked="0"/>
    </xf>
    <xf numFmtId="0" fontId="18" fillId="0" borderId="2" xfId="0" applyFont="1" applyBorder="1" applyAlignment="1">
      <alignment wrapText="1"/>
    </xf>
    <xf numFmtId="0" fontId="14" fillId="3" borderId="2" xfId="0" applyFont="1" applyFill="1" applyBorder="1" applyAlignment="1" applyProtection="1">
      <alignment wrapText="1"/>
      <protection locked="0"/>
    </xf>
    <xf numFmtId="164" fontId="14" fillId="0" borderId="2" xfId="0" applyNumberFormat="1" applyFont="1" applyBorder="1" applyAlignment="1">
      <alignment wrapText="1"/>
    </xf>
    <xf numFmtId="8" fontId="0" fillId="3" borderId="2" xfId="0" applyNumberFormat="1" applyFont="1" applyFill="1" applyBorder="1" applyProtection="1">
      <protection locked="0"/>
    </xf>
    <xf numFmtId="8" fontId="0" fillId="3" borderId="2" xfId="0" applyNumberFormat="1" applyFont="1" applyFill="1" applyBorder="1"/>
    <xf numFmtId="2" fontId="0" fillId="0" borderId="2" xfId="0" applyNumberFormat="1" applyFont="1" applyBorder="1"/>
    <xf numFmtId="0" fontId="19" fillId="0" borderId="2" xfId="0" applyFont="1" applyBorder="1" applyAlignment="1">
      <alignment wrapText="1"/>
    </xf>
    <xf numFmtId="0" fontId="0" fillId="3" borderId="2" xfId="0" applyNumberFormat="1" applyFont="1" applyFill="1" applyBorder="1"/>
    <xf numFmtId="0" fontId="14" fillId="4" borderId="2" xfId="0" applyFont="1" applyFill="1" applyBorder="1"/>
    <xf numFmtId="165" fontId="20" fillId="4" borderId="2" xfId="0" applyNumberFormat="1" applyFont="1" applyFill="1" applyBorder="1"/>
    <xf numFmtId="165" fontId="21" fillId="0" borderId="0" xfId="0" applyNumberFormat="1" applyFont="1"/>
    <xf numFmtId="165" fontId="0" fillId="0" borderId="2" xfId="0" applyNumberFormat="1" applyFont="1" applyBorder="1" applyAlignment="1">
      <alignment horizontal="right"/>
    </xf>
    <xf numFmtId="0" fontId="14" fillId="4" borderId="2" xfId="0" applyFont="1" applyFill="1" applyBorder="1" applyAlignment="1">
      <alignment wrapText="1"/>
    </xf>
    <xf numFmtId="49" fontId="14" fillId="3" borderId="2" xfId="0" applyNumberFormat="1" applyFont="1" applyFill="1" applyBorder="1" applyAlignment="1" applyProtection="1">
      <alignment horizontal="right" wrapText="1"/>
      <protection locked="0"/>
    </xf>
    <xf numFmtId="165" fontId="14" fillId="4" borderId="2" xfId="0" applyNumberFormat="1" applyFont="1" applyFill="1" applyBorder="1" applyAlignment="1">
      <alignment wrapText="1"/>
    </xf>
    <xf numFmtId="165" fontId="21" fillId="0" borderId="2" xfId="0" applyNumberFormat="1" applyFont="1" applyBorder="1"/>
    <xf numFmtId="165" fontId="14" fillId="0" borderId="2" xfId="0" applyNumberFormat="1" applyFont="1" applyBorder="1"/>
    <xf numFmtId="2" fontId="14" fillId="0" borderId="0" xfId="0" applyNumberFormat="1" applyFont="1"/>
    <xf numFmtId="0" fontId="0" fillId="0" borderId="1" xfId="0" applyFont="1" applyBorder="1"/>
    <xf numFmtId="49" fontId="0" fillId="3" borderId="1" xfId="0" applyNumberFormat="1" applyFont="1" applyFill="1" applyBorder="1" applyAlignment="1">
      <alignment horizontal="right"/>
    </xf>
    <xf numFmtId="0" fontId="0" fillId="3" borderId="1" xfId="0" applyFont="1" applyFill="1" applyBorder="1"/>
    <xf numFmtId="164" fontId="0" fillId="3" borderId="1" xfId="0" applyNumberFormat="1" applyFont="1" applyFill="1" applyBorder="1"/>
    <xf numFmtId="0" fontId="20" fillId="0" borderId="0" xfId="0" applyFont="1"/>
    <xf numFmtId="165" fontId="14" fillId="3" borderId="2" xfId="0" applyNumberFormat="1" applyFont="1" applyFill="1" applyBorder="1" applyAlignment="1">
      <alignment horizontal="right"/>
    </xf>
    <xf numFmtId="0" fontId="14" fillId="3" borderId="0" xfId="0" applyFont="1" applyFill="1" applyAlignment="1">
      <alignment wrapText="1"/>
    </xf>
    <xf numFmtId="49" fontId="0" fillId="3" borderId="3" xfId="0" applyNumberFormat="1" applyFont="1" applyFill="1" applyBorder="1" applyAlignment="1">
      <alignment horizontal="center"/>
    </xf>
    <xf numFmtId="49" fontId="0" fillId="3" borderId="4" xfId="0" applyNumberFormat="1" applyFont="1" applyFill="1" applyBorder="1" applyAlignment="1">
      <alignment horizontal="center"/>
    </xf>
    <xf numFmtId="0" fontId="0" fillId="0" borderId="2" xfId="0" applyFont="1" applyBorder="1" applyAlignment="1">
      <alignment wrapText="1"/>
    </xf>
    <xf numFmtId="8" fontId="14" fillId="4" borderId="2" xfId="0" applyNumberFormat="1" applyFont="1" applyFill="1" applyBorder="1"/>
    <xf numFmtId="8" fontId="0" fillId="0" borderId="0" xfId="0" applyNumberFormat="1" applyFont="1"/>
    <xf numFmtId="0" fontId="18" fillId="0" borderId="2" xfId="0" applyFont="1" applyBorder="1"/>
    <xf numFmtId="165" fontId="14" fillId="3" borderId="2" xfId="0" applyNumberFormat="1" applyFont="1" applyFill="1" applyBorder="1" applyAlignment="1">
      <alignment horizontal="left"/>
    </xf>
    <xf numFmtId="8" fontId="14" fillId="0" borderId="2" xfId="0" applyNumberFormat="1" applyFont="1" applyBorder="1"/>
    <xf numFmtId="8" fontId="11" fillId="0" borderId="2" xfId="0" applyNumberFormat="1" applyFont="1" applyBorder="1"/>
    <xf numFmtId="0" fontId="0" fillId="0" borderId="0" xfId="0" applyFont="1" applyBorder="1"/>
    <xf numFmtId="165" fontId="0" fillId="3" borderId="0" xfId="0" applyNumberFormat="1" applyFont="1" applyFill="1" applyBorder="1" applyAlignment="1">
      <alignment horizontal="right"/>
    </xf>
    <xf numFmtId="0" fontId="0" fillId="3" borderId="0" xfId="0" applyFont="1" applyFill="1" applyBorder="1"/>
    <xf numFmtId="164" fontId="0" fillId="3" borderId="0" xfId="0" applyNumberFormat="1" applyFont="1" applyFill="1" applyBorder="1"/>
    <xf numFmtId="8" fontId="14" fillId="0" borderId="0" xfId="0" applyNumberFormat="1" applyFont="1"/>
    <xf numFmtId="0" fontId="14" fillId="4" borderId="0" xfId="0" applyFont="1" applyFill="1" applyBorder="1"/>
    <xf numFmtId="165" fontId="14" fillId="4" borderId="0" xfId="0" applyNumberFormat="1" applyFont="1" applyFill="1" applyBorder="1" applyAlignment="1">
      <alignment horizontal="right"/>
    </xf>
    <xf numFmtId="0" fontId="14" fillId="3" borderId="0" xfId="0" applyFont="1" applyFill="1" applyBorder="1"/>
    <xf numFmtId="164" fontId="14" fillId="3" borderId="0" xfId="0" applyNumberFormat="1" applyFont="1" applyFill="1" applyBorder="1"/>
    <xf numFmtId="8" fontId="14" fillId="4" borderId="0" xfId="0" applyNumberFormat="1" applyFont="1" applyFill="1"/>
    <xf numFmtId="44" fontId="0" fillId="0" borderId="0" xfId="1" applyFont="1" applyAlignment="1">
      <alignment horizontal="right"/>
    </xf>
    <xf numFmtId="0" fontId="14" fillId="0" borderId="3" xfId="0" applyFont="1" applyBorder="1" applyAlignment="1">
      <alignment horizontal="center" wrapText="1"/>
    </xf>
    <xf numFmtId="0" fontId="14" fillId="0" borderId="5" xfId="0" applyFont="1" applyBorder="1" applyAlignment="1">
      <alignment horizontal="center" wrapText="1"/>
    </xf>
    <xf numFmtId="0" fontId="14" fillId="0" borderId="4" xfId="0" applyFont="1" applyBorder="1" applyAlignment="1">
      <alignment horizontal="center" wrapText="1"/>
    </xf>
    <xf numFmtId="166" fontId="0" fillId="0" borderId="2" xfId="0" applyNumberFormat="1" applyFont="1" applyBorder="1" applyAlignment="1">
      <alignment horizontal="center"/>
    </xf>
    <xf numFmtId="2" fontId="11" fillId="0" borderId="2" xfId="0" applyNumberFormat="1" applyFont="1" applyBorder="1"/>
    <xf numFmtId="0" fontId="0" fillId="0" borderId="2" xfId="0" applyFont="1" applyBorder="1" applyAlignment="1">
      <alignment horizontal="right"/>
    </xf>
    <xf numFmtId="164" fontId="0" fillId="0" borderId="2" xfId="0" applyNumberFormat="1" applyFont="1" applyBorder="1"/>
    <xf numFmtId="166" fontId="20" fillId="0" borderId="2" xfId="0" applyNumberFormat="1" applyFont="1" applyBorder="1" applyAlignment="1">
      <alignment horizontal="center"/>
    </xf>
    <xf numFmtId="2" fontId="20" fillId="0" borderId="2" xfId="0" applyNumberFormat="1" applyFont="1" applyBorder="1" applyAlignment="1">
      <alignment horizontal="right"/>
    </xf>
    <xf numFmtId="165" fontId="20" fillId="0" borderId="2" xfId="0" applyNumberFormat="1" applyFont="1" applyBorder="1" applyAlignment="1">
      <alignment horizontal="right"/>
    </xf>
    <xf numFmtId="0" fontId="20" fillId="0" borderId="2" xfId="0" applyFont="1" applyBorder="1" applyAlignment="1">
      <alignment horizontal="right"/>
    </xf>
    <xf numFmtId="10" fontId="20" fillId="0" borderId="2" xfId="0" applyNumberFormat="1" applyFont="1" applyBorder="1" applyAlignment="1">
      <alignment horizontal="right"/>
    </xf>
    <xf numFmtId="0" fontId="20" fillId="0" borderId="2" xfId="0" applyFont="1" applyBorder="1"/>
    <xf numFmtId="164" fontId="20" fillId="0" borderId="2" xfId="0" applyNumberFormat="1" applyFont="1" applyBorder="1" applyAlignment="1">
      <alignment horizontal="right"/>
    </xf>
    <xf numFmtId="165" fontId="20" fillId="0" borderId="2" xfId="0" applyNumberFormat="1" applyFont="1" applyBorder="1"/>
    <xf numFmtId="166" fontId="0" fillId="0" borderId="2" xfId="0" applyNumberFormat="1" applyFont="1" applyBorder="1"/>
    <xf numFmtId="167" fontId="0" fillId="0" borderId="2" xfId="0" applyNumberFormat="1" applyFont="1" applyBorder="1"/>
    <xf numFmtId="166" fontId="22" fillId="0" borderId="2" xfId="0" applyNumberFormat="1" applyFont="1" applyBorder="1"/>
    <xf numFmtId="164" fontId="11" fillId="0" borderId="2" xfId="0" applyNumberFormat="1" applyFont="1" applyBorder="1"/>
    <xf numFmtId="165" fontId="11" fillId="0" borderId="2" xfId="0" applyNumberFormat="1" applyFont="1" applyBorder="1"/>
    <xf numFmtId="2" fontId="0" fillId="0" borderId="2" xfId="0" applyNumberFormat="1" applyFont="1" applyBorder="1" applyAlignment="1">
      <alignment horizontal="right"/>
    </xf>
    <xf numFmtId="166" fontId="0" fillId="0" borderId="0" xfId="0" applyNumberFormat="1" applyFont="1"/>
    <xf numFmtId="2" fontId="0" fillId="0" borderId="0" xfId="0" applyNumberFormat="1" applyFont="1"/>
    <xf numFmtId="165" fontId="0" fillId="0" borderId="0" xfId="0" applyNumberFormat="1" applyFont="1"/>
    <xf numFmtId="165" fontId="0" fillId="0" borderId="2" xfId="0" applyNumberFormat="1" applyFont="1" applyBorder="1" applyAlignment="1">
      <alignment horizontal="left"/>
    </xf>
    <xf numFmtId="0" fontId="0" fillId="4" borderId="2" xfId="0" applyFont="1" applyFill="1" applyBorder="1"/>
    <xf numFmtId="165" fontId="0" fillId="4" borderId="2" xfId="0" applyNumberFormat="1" applyFont="1" applyFill="1" applyBorder="1"/>
    <xf numFmtId="166" fontId="11" fillId="0" borderId="3" xfId="0" applyNumberFormat="1" applyFont="1" applyBorder="1" applyAlignment="1">
      <alignment horizontal="center" vertical="top"/>
    </xf>
    <xf numFmtId="166" fontId="11" fillId="0" borderId="5" xfId="0" applyNumberFormat="1" applyFont="1" applyBorder="1" applyAlignment="1">
      <alignment horizontal="center" vertical="top"/>
    </xf>
    <xf numFmtId="166" fontId="11" fillId="0" borderId="4" xfId="0" applyNumberFormat="1" applyFont="1" applyBorder="1" applyAlignment="1">
      <alignment horizontal="center" vertical="top"/>
    </xf>
    <xf numFmtId="166" fontId="20" fillId="0" borderId="2" xfId="0" applyNumberFormat="1" applyFont="1" applyBorder="1" applyAlignment="1">
      <alignment wrapText="1"/>
    </xf>
    <xf numFmtId="2" fontId="20" fillId="0" borderId="2" xfId="0" applyNumberFormat="1" applyFont="1" applyBorder="1" applyAlignment="1">
      <alignment wrapText="1"/>
    </xf>
    <xf numFmtId="165" fontId="20" fillId="0" borderId="2" xfId="0" applyNumberFormat="1" applyFont="1" applyBorder="1" applyAlignment="1">
      <alignment wrapText="1"/>
    </xf>
    <xf numFmtId="166" fontId="23" fillId="0" borderId="2" xfId="0" applyNumberFormat="1" applyFont="1" applyBorder="1"/>
    <xf numFmtId="165" fontId="23" fillId="0" borderId="2" xfId="0" applyNumberFormat="1" applyFont="1" applyBorder="1"/>
    <xf numFmtId="2" fontId="23" fillId="0" borderId="2" xfId="0" applyNumberFormat="1" applyFont="1" applyBorder="1"/>
    <xf numFmtId="165" fontId="20" fillId="0" borderId="2" xfId="0" applyNumberFormat="1" applyFont="1" applyBorder="1" applyAlignment="1">
      <alignment horizontal="left" wrapText="1"/>
    </xf>
    <xf numFmtId="2" fontId="20" fillId="0" borderId="2" xfId="0" applyNumberFormat="1" applyFont="1" applyBorder="1" applyAlignment="1">
      <alignment horizontal="left" wrapText="1"/>
    </xf>
    <xf numFmtId="0" fontId="20" fillId="0" borderId="2" xfId="0" applyFont="1" applyBorder="1" applyAlignment="1">
      <alignment horizontal="left" wrapText="1"/>
    </xf>
    <xf numFmtId="0" fontId="11" fillId="0" borderId="2" xfId="0" applyFont="1" applyBorder="1" applyAlignment="1">
      <alignment horizontal="left" wrapText="1"/>
    </xf>
    <xf numFmtId="0" fontId="0" fillId="0" borderId="0" xfId="0" applyAlignment="1">
      <alignment horizontal="left"/>
    </xf>
    <xf numFmtId="0" fontId="11"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SUPERANNUATION\PERSONAL%20FILES%20BY%20YEAR\SUPERANNUATION%2015\Retirements%202015\Officers\Officers%20Estimates%20in%20the%20future\Towey%20Cathy\New%20Microsoft%20Excel%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efreshError="1"/>
      <sheetData sheetId="1" refreshError="1">
        <row r="5">
          <cell r="G5">
            <v>10501.4859</v>
          </cell>
        </row>
      </sheetData>
      <sheetData sheetId="2" refreshError="1">
        <row r="3">
          <cell r="G3">
            <v>10002.98</v>
          </cell>
        </row>
        <row r="7">
          <cell r="G7">
            <v>11158.68</v>
          </cell>
        </row>
        <row r="9">
          <cell r="G9">
            <v>12054.960000000001</v>
          </cell>
        </row>
        <row r="11">
          <cell r="G11">
            <v>13453.74</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6"/>
  <sheetViews>
    <sheetView tabSelected="1" topLeftCell="A106" zoomScaleNormal="100" workbookViewId="0">
      <selection activeCell="E21" sqref="E21"/>
    </sheetView>
  </sheetViews>
  <sheetFormatPr defaultRowHeight="15" x14ac:dyDescent="0.25"/>
  <cols>
    <col min="1" max="1" width="20.5703125" style="4" customWidth="1"/>
    <col min="2" max="2" width="11.28515625" style="35" customWidth="1"/>
    <col min="3" max="3" width="14" style="4" customWidth="1"/>
    <col min="4" max="4" width="13.28515625" style="4" customWidth="1"/>
    <col min="5" max="6" width="16.140625" style="36" customWidth="1"/>
    <col min="7" max="7" width="15" style="36" customWidth="1"/>
    <col min="8" max="8" width="11.42578125" style="4" customWidth="1"/>
  </cols>
  <sheetData>
    <row r="1" spans="1:8" s="3" customFormat="1" ht="28.5" x14ac:dyDescent="0.45">
      <c r="A1" s="28" t="s">
        <v>115</v>
      </c>
      <c r="B1" s="28"/>
      <c r="C1" s="28"/>
      <c r="D1" s="28"/>
      <c r="E1" s="28"/>
      <c r="F1" s="28"/>
      <c r="G1" s="28"/>
      <c r="H1" s="29"/>
    </row>
    <row r="2" spans="1:8" s="15" customFormat="1" x14ac:dyDescent="0.25">
      <c r="A2" s="30" t="s">
        <v>75</v>
      </c>
      <c r="B2" s="30" t="s">
        <v>2</v>
      </c>
      <c r="C2" s="30"/>
      <c r="D2" s="30"/>
      <c r="E2" s="30"/>
      <c r="F2" s="30"/>
      <c r="G2" s="31" t="s">
        <v>114</v>
      </c>
      <c r="H2" s="32" t="s">
        <v>2</v>
      </c>
    </row>
    <row r="3" spans="1:8" s="15" customFormat="1" x14ac:dyDescent="0.25">
      <c r="A3" s="30" t="s">
        <v>76</v>
      </c>
      <c r="B3" s="30" t="s">
        <v>2</v>
      </c>
      <c r="C3" s="30"/>
      <c r="D3" s="30"/>
      <c r="E3" s="30"/>
      <c r="F3" s="30"/>
      <c r="G3" s="31" t="s">
        <v>77</v>
      </c>
      <c r="H3" s="32" t="s">
        <v>2</v>
      </c>
    </row>
    <row r="4" spans="1:8" s="15" customFormat="1" x14ac:dyDescent="0.25">
      <c r="A4" s="30" t="s">
        <v>78</v>
      </c>
      <c r="B4" s="33"/>
      <c r="C4" s="30"/>
      <c r="D4" s="30"/>
      <c r="E4" s="30"/>
      <c r="F4" s="30"/>
      <c r="G4" s="31" t="s">
        <v>80</v>
      </c>
      <c r="H4" s="32" t="s">
        <v>2</v>
      </c>
    </row>
    <row r="5" spans="1:8" s="15" customFormat="1" x14ac:dyDescent="0.25">
      <c r="A5" s="30" t="s">
        <v>139</v>
      </c>
      <c r="B5" s="33"/>
      <c r="C5" s="30"/>
      <c r="D5" s="30"/>
      <c r="E5" s="30"/>
      <c r="F5" s="30"/>
      <c r="G5" s="31" t="s">
        <v>82</v>
      </c>
      <c r="H5" s="32"/>
    </row>
    <row r="6" spans="1:8" s="15" customFormat="1" x14ac:dyDescent="0.25">
      <c r="A6" s="30"/>
      <c r="B6" s="30"/>
      <c r="C6" s="30"/>
      <c r="D6" s="30"/>
      <c r="E6" s="30"/>
      <c r="F6" s="30"/>
      <c r="G6" s="31"/>
      <c r="H6" s="32"/>
    </row>
    <row r="7" spans="1:8" ht="23.25" x14ac:dyDescent="0.35">
      <c r="A7" s="34" t="s">
        <v>10</v>
      </c>
    </row>
    <row r="8" spans="1:8" s="11" customFormat="1" ht="30" x14ac:dyDescent="0.25">
      <c r="A8" s="37" t="s">
        <v>19</v>
      </c>
      <c r="B8" s="38">
        <v>0</v>
      </c>
      <c r="C8" s="39"/>
      <c r="D8" s="39" t="s">
        <v>39</v>
      </c>
      <c r="E8" s="40" t="s">
        <v>79</v>
      </c>
      <c r="F8" s="40"/>
      <c r="G8" s="40"/>
      <c r="H8" s="41"/>
    </row>
    <row r="9" spans="1:8" x14ac:dyDescent="0.25">
      <c r="B9" s="42"/>
      <c r="C9" s="43"/>
      <c r="D9" s="43"/>
      <c r="E9" s="44"/>
      <c r="F9" s="44"/>
      <c r="G9" s="44"/>
    </row>
    <row r="10" spans="1:8" s="10" customFormat="1" ht="60" x14ac:dyDescent="0.25">
      <c r="A10" s="45"/>
      <c r="B10" s="46" t="s">
        <v>3</v>
      </c>
      <c r="C10" s="47"/>
      <c r="D10" s="47" t="s">
        <v>40</v>
      </c>
      <c r="E10" s="48" t="s">
        <v>41</v>
      </c>
      <c r="F10" s="49" t="s">
        <v>36</v>
      </c>
      <c r="G10" s="47" t="s">
        <v>37</v>
      </c>
      <c r="H10" s="45" t="s">
        <v>1</v>
      </c>
    </row>
    <row r="11" spans="1:8" s="10" customFormat="1" x14ac:dyDescent="0.25">
      <c r="A11" s="6" t="s">
        <v>0</v>
      </c>
      <c r="B11" s="50" t="s">
        <v>42</v>
      </c>
      <c r="C11" s="47"/>
      <c r="D11" s="24">
        <v>0</v>
      </c>
      <c r="E11" s="51">
        <v>0</v>
      </c>
      <c r="F11" s="24">
        <f>SUM(E11/800)</f>
        <v>0</v>
      </c>
      <c r="G11" s="24">
        <f>SUM(D11+F11)</f>
        <v>0</v>
      </c>
      <c r="H11" s="6">
        <v>0</v>
      </c>
    </row>
    <row r="12" spans="1:8" s="10" customFormat="1" x14ac:dyDescent="0.25">
      <c r="A12" s="45"/>
      <c r="B12" s="50" t="s">
        <v>43</v>
      </c>
      <c r="C12" s="47"/>
      <c r="D12" s="24">
        <v>0</v>
      </c>
      <c r="E12" s="51">
        <v>0</v>
      </c>
      <c r="F12" s="24">
        <f t="shared" ref="F12:F20" si="0">SUM(E12/800)</f>
        <v>0</v>
      </c>
      <c r="G12" s="24">
        <f t="shared" ref="G12:G29" si="1">SUM(D12+F12)</f>
        <v>0</v>
      </c>
      <c r="H12" s="6">
        <v>0</v>
      </c>
    </row>
    <row r="13" spans="1:8" s="10" customFormat="1" x14ac:dyDescent="0.25">
      <c r="A13" s="45"/>
      <c r="B13" s="50" t="s">
        <v>44</v>
      </c>
      <c r="C13" s="47"/>
      <c r="D13" s="24">
        <v>0</v>
      </c>
      <c r="E13" s="51">
        <v>0</v>
      </c>
      <c r="F13" s="24">
        <f t="shared" si="0"/>
        <v>0</v>
      </c>
      <c r="G13" s="24">
        <f t="shared" si="1"/>
        <v>0</v>
      </c>
      <c r="H13" s="6">
        <v>0</v>
      </c>
    </row>
    <row r="14" spans="1:8" s="10" customFormat="1" x14ac:dyDescent="0.25">
      <c r="A14" s="45"/>
      <c r="B14" s="50" t="s">
        <v>45</v>
      </c>
      <c r="C14" s="47"/>
      <c r="D14" s="24">
        <v>0</v>
      </c>
      <c r="E14" s="51">
        <v>0</v>
      </c>
      <c r="F14" s="24">
        <f t="shared" si="0"/>
        <v>0</v>
      </c>
      <c r="G14" s="24">
        <f t="shared" si="1"/>
        <v>0</v>
      </c>
      <c r="H14" s="6">
        <v>0</v>
      </c>
    </row>
    <row r="15" spans="1:8" s="10" customFormat="1" x14ac:dyDescent="0.25">
      <c r="A15" s="45"/>
      <c r="B15" s="50" t="s">
        <v>46</v>
      </c>
      <c r="C15" s="47"/>
      <c r="D15" s="24">
        <v>0</v>
      </c>
      <c r="E15" s="51">
        <v>0</v>
      </c>
      <c r="F15" s="24">
        <f t="shared" si="0"/>
        <v>0</v>
      </c>
      <c r="G15" s="24">
        <f t="shared" si="1"/>
        <v>0</v>
      </c>
      <c r="H15" s="6">
        <v>0</v>
      </c>
    </row>
    <row r="16" spans="1:8" s="10" customFormat="1" x14ac:dyDescent="0.25">
      <c r="A16" s="45"/>
      <c r="B16" s="50" t="s">
        <v>47</v>
      </c>
      <c r="C16" s="47"/>
      <c r="D16" s="24">
        <v>0</v>
      </c>
      <c r="E16" s="51">
        <v>0</v>
      </c>
      <c r="F16" s="24">
        <f t="shared" si="0"/>
        <v>0</v>
      </c>
      <c r="G16" s="24">
        <f t="shared" si="1"/>
        <v>0</v>
      </c>
      <c r="H16" s="6">
        <v>0</v>
      </c>
    </row>
    <row r="17" spans="1:8" s="10" customFormat="1" x14ac:dyDescent="0.25">
      <c r="A17" s="45"/>
      <c r="B17" s="50" t="s">
        <v>48</v>
      </c>
      <c r="C17" s="47"/>
      <c r="D17" s="24">
        <v>0</v>
      </c>
      <c r="E17" s="51">
        <v>0</v>
      </c>
      <c r="F17" s="24">
        <f t="shared" si="0"/>
        <v>0</v>
      </c>
      <c r="G17" s="24">
        <f t="shared" si="1"/>
        <v>0</v>
      </c>
      <c r="H17" s="6">
        <v>0</v>
      </c>
    </row>
    <row r="18" spans="1:8" s="10" customFormat="1" x14ac:dyDescent="0.25">
      <c r="A18" s="45"/>
      <c r="B18" s="50" t="s">
        <v>49</v>
      </c>
      <c r="C18" s="47"/>
      <c r="D18" s="24">
        <v>0</v>
      </c>
      <c r="E18" s="51">
        <v>0</v>
      </c>
      <c r="F18" s="24">
        <f t="shared" si="0"/>
        <v>0</v>
      </c>
      <c r="G18" s="24">
        <f t="shared" si="1"/>
        <v>0</v>
      </c>
      <c r="H18" s="6">
        <v>0</v>
      </c>
    </row>
    <row r="19" spans="1:8" s="10" customFormat="1" x14ac:dyDescent="0.25">
      <c r="A19" s="45"/>
      <c r="B19" s="50" t="s">
        <v>50</v>
      </c>
      <c r="C19" s="47"/>
      <c r="D19" s="24">
        <v>0</v>
      </c>
      <c r="E19" s="51">
        <v>0</v>
      </c>
      <c r="F19" s="24">
        <f t="shared" si="0"/>
        <v>0</v>
      </c>
      <c r="G19" s="24">
        <f t="shared" si="1"/>
        <v>0</v>
      </c>
      <c r="H19" s="6">
        <v>0</v>
      </c>
    </row>
    <row r="20" spans="1:8" s="10" customFormat="1" x14ac:dyDescent="0.25">
      <c r="A20" s="45"/>
      <c r="B20" s="50" t="s">
        <v>51</v>
      </c>
      <c r="C20" s="47"/>
      <c r="D20" s="24">
        <v>0</v>
      </c>
      <c r="E20" s="51">
        <v>0</v>
      </c>
      <c r="F20" s="24">
        <f t="shared" si="0"/>
        <v>0</v>
      </c>
      <c r="G20" s="24">
        <f t="shared" si="1"/>
        <v>0</v>
      </c>
      <c r="H20" s="6">
        <v>0</v>
      </c>
    </row>
    <row r="21" spans="1:8" s="10" customFormat="1" x14ac:dyDescent="0.25">
      <c r="A21" s="45"/>
      <c r="B21" s="50" t="s">
        <v>52</v>
      </c>
      <c r="C21" s="47"/>
      <c r="D21" s="24">
        <v>0</v>
      </c>
      <c r="E21" s="51">
        <v>0</v>
      </c>
      <c r="F21" s="24">
        <f t="shared" ref="F21:F40" si="2">SUM(E21/735)</f>
        <v>0</v>
      </c>
      <c r="G21" s="24">
        <f t="shared" si="1"/>
        <v>0</v>
      </c>
      <c r="H21" s="6">
        <v>0</v>
      </c>
    </row>
    <row r="22" spans="1:8" s="10" customFormat="1" x14ac:dyDescent="0.25">
      <c r="A22" s="45"/>
      <c r="B22" s="50" t="s">
        <v>53</v>
      </c>
      <c r="C22" s="47"/>
      <c r="D22" s="24">
        <v>0</v>
      </c>
      <c r="E22" s="51">
        <v>0</v>
      </c>
      <c r="F22" s="24">
        <f>SUM(E22/1148)</f>
        <v>0</v>
      </c>
      <c r="G22" s="24">
        <f t="shared" si="1"/>
        <v>0</v>
      </c>
      <c r="H22" s="6">
        <v>0</v>
      </c>
    </row>
    <row r="23" spans="1:8" s="10" customFormat="1" x14ac:dyDescent="0.25">
      <c r="A23" s="45"/>
      <c r="B23" s="50" t="s">
        <v>54</v>
      </c>
      <c r="C23" s="47"/>
      <c r="D23" s="24">
        <v>0</v>
      </c>
      <c r="E23" s="51">
        <v>0</v>
      </c>
      <c r="F23" s="24">
        <f>SUM(E23/1148)</f>
        <v>0</v>
      </c>
      <c r="G23" s="24">
        <f t="shared" si="1"/>
        <v>0</v>
      </c>
      <c r="H23" s="6">
        <v>0</v>
      </c>
    </row>
    <row r="24" spans="1:8" s="10" customFormat="1" x14ac:dyDescent="0.25">
      <c r="A24" s="45"/>
      <c r="B24" s="50" t="s">
        <v>55</v>
      </c>
      <c r="C24" s="47"/>
      <c r="D24" s="24">
        <v>0</v>
      </c>
      <c r="E24" s="51">
        <v>0</v>
      </c>
      <c r="F24" s="24">
        <f>SUM(E24/1148)</f>
        <v>0</v>
      </c>
      <c r="G24" s="24">
        <f t="shared" si="1"/>
        <v>0</v>
      </c>
      <c r="H24" s="6">
        <v>0</v>
      </c>
    </row>
    <row r="25" spans="1:8" s="10" customFormat="1" x14ac:dyDescent="0.25">
      <c r="A25" s="45"/>
      <c r="B25" s="50" t="s">
        <v>56</v>
      </c>
      <c r="C25" s="47"/>
      <c r="D25" s="24">
        <v>0</v>
      </c>
      <c r="E25" s="51">
        <v>0</v>
      </c>
      <c r="F25" s="24">
        <f>SUM(E25/1148)</f>
        <v>0</v>
      </c>
      <c r="G25" s="24">
        <f t="shared" si="1"/>
        <v>0</v>
      </c>
      <c r="H25" s="6">
        <v>0</v>
      </c>
    </row>
    <row r="26" spans="1:8" s="10" customFormat="1" x14ac:dyDescent="0.25">
      <c r="A26" s="45"/>
      <c r="B26" s="50" t="s">
        <v>57</v>
      </c>
      <c r="C26" s="47"/>
      <c r="D26" s="24">
        <v>0</v>
      </c>
      <c r="E26" s="51">
        <v>0</v>
      </c>
      <c r="F26" s="24">
        <f>SUM(E26/1148)</f>
        <v>0</v>
      </c>
      <c r="G26" s="24">
        <f t="shared" si="1"/>
        <v>0</v>
      </c>
      <c r="H26" s="6">
        <v>0</v>
      </c>
    </row>
    <row r="27" spans="1:8" s="10" customFormat="1" x14ac:dyDescent="0.25">
      <c r="A27" s="45"/>
      <c r="B27" s="50" t="s">
        <v>58</v>
      </c>
      <c r="C27" s="47"/>
      <c r="D27" s="24">
        <v>0</v>
      </c>
      <c r="E27" s="51">
        <v>0</v>
      </c>
      <c r="F27" s="24">
        <f t="shared" si="2"/>
        <v>0</v>
      </c>
      <c r="G27" s="24">
        <f t="shared" si="1"/>
        <v>0</v>
      </c>
      <c r="H27" s="6">
        <v>0</v>
      </c>
    </row>
    <row r="28" spans="1:8" s="10" customFormat="1" x14ac:dyDescent="0.25">
      <c r="A28" s="45"/>
      <c r="B28" s="50" t="s">
        <v>59</v>
      </c>
      <c r="C28" s="47"/>
      <c r="D28" s="24">
        <v>0</v>
      </c>
      <c r="E28" s="51">
        <v>0</v>
      </c>
      <c r="F28" s="24">
        <f t="shared" si="2"/>
        <v>0</v>
      </c>
      <c r="G28" s="24">
        <f t="shared" si="1"/>
        <v>0</v>
      </c>
      <c r="H28" s="6">
        <v>0</v>
      </c>
    </row>
    <row r="29" spans="1:8" s="10" customFormat="1" x14ac:dyDescent="0.25">
      <c r="A29" s="45"/>
      <c r="B29" s="50" t="s">
        <v>60</v>
      </c>
      <c r="C29" s="47"/>
      <c r="D29" s="24">
        <v>0</v>
      </c>
      <c r="E29" s="51">
        <v>0</v>
      </c>
      <c r="F29" s="24">
        <f t="shared" si="2"/>
        <v>0</v>
      </c>
      <c r="G29" s="24">
        <f t="shared" si="1"/>
        <v>0</v>
      </c>
      <c r="H29" s="6">
        <v>0</v>
      </c>
    </row>
    <row r="30" spans="1:8" x14ac:dyDescent="0.25">
      <c r="B30" s="52" t="s">
        <v>61</v>
      </c>
      <c r="C30" s="26"/>
      <c r="D30" s="24">
        <v>0</v>
      </c>
      <c r="E30" s="51">
        <v>0</v>
      </c>
      <c r="F30" s="24">
        <f t="shared" si="2"/>
        <v>0</v>
      </c>
      <c r="G30" s="24">
        <f>SUM(D30+F30)</f>
        <v>0</v>
      </c>
      <c r="H30" s="6">
        <v>0</v>
      </c>
    </row>
    <row r="31" spans="1:8" x14ac:dyDescent="0.25">
      <c r="A31" s="6"/>
      <c r="B31" s="52" t="s">
        <v>62</v>
      </c>
      <c r="C31" s="26"/>
      <c r="D31" s="24">
        <v>0</v>
      </c>
      <c r="E31" s="51">
        <v>0</v>
      </c>
      <c r="F31" s="24">
        <f t="shared" si="2"/>
        <v>0</v>
      </c>
      <c r="G31" s="24">
        <f t="shared" ref="G31:G40" si="3">SUM(D31+F31)</f>
        <v>0</v>
      </c>
      <c r="H31" s="6">
        <v>0</v>
      </c>
    </row>
    <row r="32" spans="1:8" x14ac:dyDescent="0.25">
      <c r="A32" s="6"/>
      <c r="B32" s="52" t="s">
        <v>63</v>
      </c>
      <c r="C32" s="26"/>
      <c r="D32" s="24">
        <v>0</v>
      </c>
      <c r="E32" s="51">
        <v>0</v>
      </c>
      <c r="F32" s="24">
        <f t="shared" si="2"/>
        <v>0</v>
      </c>
      <c r="G32" s="24">
        <f t="shared" si="3"/>
        <v>0</v>
      </c>
      <c r="H32" s="6">
        <v>0</v>
      </c>
    </row>
    <row r="33" spans="1:9" x14ac:dyDescent="0.25">
      <c r="A33" s="6"/>
      <c r="B33" s="52" t="s">
        <v>64</v>
      </c>
      <c r="C33" s="53"/>
      <c r="D33" s="24">
        <v>0</v>
      </c>
      <c r="E33" s="51">
        <v>0</v>
      </c>
      <c r="F33" s="24">
        <f t="shared" si="2"/>
        <v>0</v>
      </c>
      <c r="G33" s="24">
        <f t="shared" si="3"/>
        <v>0</v>
      </c>
      <c r="H33" s="6">
        <v>0</v>
      </c>
    </row>
    <row r="34" spans="1:9" x14ac:dyDescent="0.25">
      <c r="A34" s="6"/>
      <c r="B34" s="52" t="s">
        <v>65</v>
      </c>
      <c r="C34" s="53"/>
      <c r="D34" s="24">
        <v>0</v>
      </c>
      <c r="E34" s="51">
        <v>0</v>
      </c>
      <c r="F34" s="24">
        <f t="shared" si="2"/>
        <v>0</v>
      </c>
      <c r="G34" s="24">
        <f t="shared" si="3"/>
        <v>0</v>
      </c>
      <c r="H34" s="6">
        <v>0</v>
      </c>
    </row>
    <row r="35" spans="1:9" s="1" customFormat="1" x14ac:dyDescent="0.25">
      <c r="A35" s="54" t="s">
        <v>2</v>
      </c>
      <c r="B35" s="52" t="s">
        <v>66</v>
      </c>
      <c r="C35" s="55"/>
      <c r="D35" s="24">
        <v>0</v>
      </c>
      <c r="E35" s="51">
        <v>0</v>
      </c>
      <c r="F35" s="24">
        <f t="shared" si="2"/>
        <v>0</v>
      </c>
      <c r="G35" s="24">
        <f t="shared" si="3"/>
        <v>0</v>
      </c>
      <c r="H35" s="6">
        <v>0</v>
      </c>
    </row>
    <row r="36" spans="1:9" x14ac:dyDescent="0.25">
      <c r="A36" s="6"/>
      <c r="B36" s="52" t="s">
        <v>67</v>
      </c>
      <c r="C36" s="53"/>
      <c r="D36" s="24">
        <v>0</v>
      </c>
      <c r="E36" s="51">
        <v>0</v>
      </c>
      <c r="F36" s="24">
        <f t="shared" si="2"/>
        <v>0</v>
      </c>
      <c r="G36" s="24">
        <f t="shared" si="3"/>
        <v>0</v>
      </c>
      <c r="H36" s="6">
        <v>0</v>
      </c>
    </row>
    <row r="37" spans="1:9" x14ac:dyDescent="0.25">
      <c r="A37" s="6"/>
      <c r="B37" s="52" t="s">
        <v>68</v>
      </c>
      <c r="C37" s="53"/>
      <c r="D37" s="24">
        <v>0</v>
      </c>
      <c r="E37" s="51">
        <v>0</v>
      </c>
      <c r="F37" s="24">
        <f t="shared" si="2"/>
        <v>0</v>
      </c>
      <c r="G37" s="24">
        <f t="shared" si="3"/>
        <v>0</v>
      </c>
      <c r="H37" s="6">
        <v>0</v>
      </c>
    </row>
    <row r="38" spans="1:9" x14ac:dyDescent="0.25">
      <c r="A38" s="6"/>
      <c r="B38" s="52" t="s">
        <v>69</v>
      </c>
      <c r="C38" s="53"/>
      <c r="D38" s="24">
        <v>0</v>
      </c>
      <c r="E38" s="51">
        <v>0</v>
      </c>
      <c r="F38" s="24">
        <f t="shared" si="2"/>
        <v>0</v>
      </c>
      <c r="G38" s="24">
        <f t="shared" si="3"/>
        <v>0</v>
      </c>
      <c r="H38" s="6">
        <v>0</v>
      </c>
    </row>
    <row r="39" spans="1:9" x14ac:dyDescent="0.25">
      <c r="A39" s="6"/>
      <c r="B39" s="25" t="s">
        <v>70</v>
      </c>
      <c r="C39" s="26"/>
      <c r="D39" s="24">
        <v>0</v>
      </c>
      <c r="E39" s="51">
        <v>0</v>
      </c>
      <c r="F39" s="24">
        <f t="shared" si="2"/>
        <v>0</v>
      </c>
      <c r="G39" s="24">
        <f t="shared" si="3"/>
        <v>0</v>
      </c>
      <c r="H39" s="6">
        <v>0</v>
      </c>
    </row>
    <row r="40" spans="1:9" x14ac:dyDescent="0.25">
      <c r="A40" s="6"/>
      <c r="B40" s="25" t="s">
        <v>71</v>
      </c>
      <c r="C40" s="26"/>
      <c r="D40" s="24">
        <v>0</v>
      </c>
      <c r="E40" s="51">
        <v>0</v>
      </c>
      <c r="F40" s="24">
        <f t="shared" si="2"/>
        <v>0</v>
      </c>
      <c r="G40" s="24">
        <f t="shared" si="3"/>
        <v>0</v>
      </c>
      <c r="H40" s="6">
        <v>0</v>
      </c>
    </row>
    <row r="41" spans="1:9" x14ac:dyDescent="0.25">
      <c r="A41" s="6"/>
      <c r="B41" s="25" t="s">
        <v>72</v>
      </c>
      <c r="C41" s="26"/>
      <c r="D41" s="24">
        <v>0</v>
      </c>
      <c r="E41" s="51">
        <v>0</v>
      </c>
      <c r="F41" s="24">
        <f>SUM(E41/735)</f>
        <v>0</v>
      </c>
      <c r="G41" s="24">
        <f>SUM(D41+F41)</f>
        <v>0</v>
      </c>
      <c r="H41" s="6">
        <v>0</v>
      </c>
    </row>
    <row r="42" spans="1:9" s="1" customFormat="1" x14ac:dyDescent="0.25">
      <c r="A42" s="54" t="s">
        <v>4</v>
      </c>
      <c r="B42" s="56"/>
      <c r="C42" s="57"/>
      <c r="D42" s="58"/>
      <c r="E42" s="59"/>
      <c r="F42" s="58"/>
      <c r="G42" s="58">
        <f>SUM(G11:G41)</f>
        <v>0</v>
      </c>
      <c r="H42" s="60">
        <f>SUM(H11:H41)</f>
        <v>0</v>
      </c>
    </row>
    <row r="43" spans="1:9" s="1" customFormat="1" x14ac:dyDescent="0.25">
      <c r="A43" s="61"/>
      <c r="B43" s="62"/>
      <c r="C43" s="63"/>
      <c r="D43" s="63"/>
      <c r="E43" s="64"/>
      <c r="F43" s="64"/>
      <c r="G43" s="64"/>
      <c r="H43" s="61"/>
    </row>
    <row r="44" spans="1:9" s="1" customFormat="1" ht="15.75" thickBot="1" x14ac:dyDescent="0.3">
      <c r="A44" s="65"/>
      <c r="B44" s="66"/>
      <c r="C44" s="67"/>
      <c r="D44" s="67"/>
      <c r="E44" s="68"/>
      <c r="F44" s="68"/>
      <c r="G44" s="68"/>
      <c r="H44" s="65"/>
      <c r="I44" s="5"/>
    </row>
    <row r="45" spans="1:9" s="2" customFormat="1" ht="34.5" thickTop="1" x14ac:dyDescent="0.5">
      <c r="A45" s="69" t="s">
        <v>27</v>
      </c>
      <c r="B45" s="70"/>
      <c r="C45" s="71"/>
      <c r="D45" s="71"/>
      <c r="E45" s="72"/>
      <c r="F45" s="72"/>
      <c r="G45" s="72"/>
      <c r="H45" s="69"/>
      <c r="I45" s="9"/>
    </row>
    <row r="46" spans="1:9" s="1" customFormat="1" x14ac:dyDescent="0.25">
      <c r="A46" s="61"/>
      <c r="B46" s="62"/>
      <c r="C46" s="63"/>
      <c r="D46" s="63"/>
      <c r="E46" s="64"/>
      <c r="F46" s="64"/>
      <c r="G46" s="64"/>
      <c r="H46" s="61"/>
    </row>
    <row r="47" spans="1:9" x14ac:dyDescent="0.25">
      <c r="B47" s="73"/>
      <c r="C47" s="43"/>
      <c r="D47" s="43"/>
      <c r="E47" s="44"/>
      <c r="F47" s="44"/>
      <c r="G47" s="44"/>
    </row>
    <row r="48" spans="1:9" s="10" customFormat="1" ht="45" x14ac:dyDescent="0.25">
      <c r="A48" s="74" t="s">
        <v>28</v>
      </c>
      <c r="B48" s="46"/>
      <c r="C48" s="75" t="s">
        <v>19</v>
      </c>
      <c r="D48" s="48" t="s">
        <v>20</v>
      </c>
      <c r="E48" s="48"/>
      <c r="F48" s="48"/>
      <c r="G48" s="47" t="s">
        <v>15</v>
      </c>
      <c r="H48" s="76" t="s">
        <v>16</v>
      </c>
    </row>
    <row r="49" spans="1:8" s="10" customFormat="1" x14ac:dyDescent="0.25">
      <c r="A49" s="6" t="s">
        <v>6</v>
      </c>
      <c r="B49" s="50" t="s">
        <v>42</v>
      </c>
      <c r="C49" s="77">
        <f>(B8)</f>
        <v>0</v>
      </c>
      <c r="D49" s="78">
        <f t="shared" ref="D49:D79" si="4">SUM(C49*G11)</f>
        <v>0</v>
      </c>
      <c r="E49" s="22" t="s">
        <v>2</v>
      </c>
      <c r="F49" s="22" t="s">
        <v>2</v>
      </c>
      <c r="G49" s="23">
        <f t="shared" ref="G49:G79" si="5">SUM(H11)</f>
        <v>0</v>
      </c>
      <c r="H49" s="79">
        <f>SUM(D49*G49)*0.0375</f>
        <v>0</v>
      </c>
    </row>
    <row r="50" spans="1:8" s="10" customFormat="1" x14ac:dyDescent="0.25">
      <c r="A50" s="80"/>
      <c r="B50" s="50" t="s">
        <v>43</v>
      </c>
      <c r="C50" s="77">
        <f>(B8)</f>
        <v>0</v>
      </c>
      <c r="D50" s="78">
        <f t="shared" si="4"/>
        <v>0</v>
      </c>
      <c r="E50" s="22" t="s">
        <v>2</v>
      </c>
      <c r="F50" s="22" t="s">
        <v>2</v>
      </c>
      <c r="G50" s="23">
        <f t="shared" si="5"/>
        <v>0</v>
      </c>
      <c r="H50" s="79">
        <f t="shared" ref="H50:H67" si="6">SUM(D50*G50)*0.0375</f>
        <v>0</v>
      </c>
    </row>
    <row r="51" spans="1:8" s="10" customFormat="1" x14ac:dyDescent="0.25">
      <c r="A51" s="80"/>
      <c r="B51" s="50" t="s">
        <v>44</v>
      </c>
      <c r="C51" s="77">
        <f>B8</f>
        <v>0</v>
      </c>
      <c r="D51" s="78">
        <f t="shared" si="4"/>
        <v>0</v>
      </c>
      <c r="E51" s="22" t="s">
        <v>2</v>
      </c>
      <c r="F51" s="22" t="s">
        <v>2</v>
      </c>
      <c r="G51" s="23">
        <f t="shared" si="5"/>
        <v>0</v>
      </c>
      <c r="H51" s="79">
        <f t="shared" si="6"/>
        <v>0</v>
      </c>
    </row>
    <row r="52" spans="1:8" s="10" customFormat="1" x14ac:dyDescent="0.25">
      <c r="A52" s="80"/>
      <c r="B52" s="50" t="s">
        <v>45</v>
      </c>
      <c r="C52" s="77">
        <f>B8</f>
        <v>0</v>
      </c>
      <c r="D52" s="78">
        <f t="shared" si="4"/>
        <v>0</v>
      </c>
      <c r="E52" s="22" t="s">
        <v>2</v>
      </c>
      <c r="F52" s="22" t="s">
        <v>2</v>
      </c>
      <c r="G52" s="23">
        <f t="shared" si="5"/>
        <v>0</v>
      </c>
      <c r="H52" s="79">
        <f t="shared" si="6"/>
        <v>0</v>
      </c>
    </row>
    <row r="53" spans="1:8" s="10" customFormat="1" x14ac:dyDescent="0.25">
      <c r="A53" s="80"/>
      <c r="B53" s="50" t="s">
        <v>46</v>
      </c>
      <c r="C53" s="77">
        <f>B8</f>
        <v>0</v>
      </c>
      <c r="D53" s="78">
        <f t="shared" si="4"/>
        <v>0</v>
      </c>
      <c r="E53" s="22" t="s">
        <v>2</v>
      </c>
      <c r="F53" s="22" t="s">
        <v>2</v>
      </c>
      <c r="G53" s="23">
        <f t="shared" si="5"/>
        <v>0</v>
      </c>
      <c r="H53" s="79">
        <f t="shared" si="6"/>
        <v>0</v>
      </c>
    </row>
    <row r="54" spans="1:8" s="10" customFormat="1" x14ac:dyDescent="0.25">
      <c r="A54" s="80"/>
      <c r="B54" s="50" t="s">
        <v>47</v>
      </c>
      <c r="C54" s="77">
        <f>B8</f>
        <v>0</v>
      </c>
      <c r="D54" s="78">
        <f t="shared" si="4"/>
        <v>0</v>
      </c>
      <c r="E54" s="22" t="s">
        <v>2</v>
      </c>
      <c r="F54" s="22" t="s">
        <v>2</v>
      </c>
      <c r="G54" s="23">
        <f t="shared" si="5"/>
        <v>0</v>
      </c>
      <c r="H54" s="79">
        <f t="shared" si="6"/>
        <v>0</v>
      </c>
    </row>
    <row r="55" spans="1:8" s="10" customFormat="1" x14ac:dyDescent="0.25">
      <c r="A55" s="80"/>
      <c r="B55" s="50" t="s">
        <v>48</v>
      </c>
      <c r="C55" s="77">
        <f>B8</f>
        <v>0</v>
      </c>
      <c r="D55" s="78">
        <f t="shared" si="4"/>
        <v>0</v>
      </c>
      <c r="E55" s="22" t="s">
        <v>2</v>
      </c>
      <c r="F55" s="22" t="s">
        <v>2</v>
      </c>
      <c r="G55" s="23">
        <f t="shared" si="5"/>
        <v>0</v>
      </c>
      <c r="H55" s="79">
        <f t="shared" si="6"/>
        <v>0</v>
      </c>
    </row>
    <row r="56" spans="1:8" s="10" customFormat="1" x14ac:dyDescent="0.25">
      <c r="A56" s="80"/>
      <c r="B56" s="50" t="s">
        <v>49</v>
      </c>
      <c r="C56" s="77">
        <f>B8</f>
        <v>0</v>
      </c>
      <c r="D56" s="78">
        <f t="shared" si="4"/>
        <v>0</v>
      </c>
      <c r="E56" s="22" t="s">
        <v>2</v>
      </c>
      <c r="F56" s="22" t="s">
        <v>2</v>
      </c>
      <c r="G56" s="23">
        <f t="shared" si="5"/>
        <v>0</v>
      </c>
      <c r="H56" s="79">
        <f t="shared" si="6"/>
        <v>0</v>
      </c>
    </row>
    <row r="57" spans="1:8" s="10" customFormat="1" x14ac:dyDescent="0.25">
      <c r="A57" s="80"/>
      <c r="B57" s="50" t="s">
        <v>50</v>
      </c>
      <c r="C57" s="77">
        <f>B8</f>
        <v>0</v>
      </c>
      <c r="D57" s="78">
        <f t="shared" si="4"/>
        <v>0</v>
      </c>
      <c r="E57" s="22" t="s">
        <v>2</v>
      </c>
      <c r="F57" s="22" t="s">
        <v>2</v>
      </c>
      <c r="G57" s="23">
        <f t="shared" si="5"/>
        <v>0</v>
      </c>
      <c r="H57" s="79">
        <f t="shared" si="6"/>
        <v>0</v>
      </c>
    </row>
    <row r="58" spans="1:8" s="10" customFormat="1" x14ac:dyDescent="0.25">
      <c r="A58" s="80"/>
      <c r="B58" s="50" t="s">
        <v>51</v>
      </c>
      <c r="C58" s="77">
        <f>B8</f>
        <v>0</v>
      </c>
      <c r="D58" s="78">
        <f t="shared" si="4"/>
        <v>0</v>
      </c>
      <c r="E58" s="22" t="s">
        <v>2</v>
      </c>
      <c r="F58" s="22" t="s">
        <v>2</v>
      </c>
      <c r="G58" s="23">
        <f t="shared" si="5"/>
        <v>0</v>
      </c>
      <c r="H58" s="79">
        <f t="shared" si="6"/>
        <v>0</v>
      </c>
    </row>
    <row r="59" spans="1:8" s="10" customFormat="1" x14ac:dyDescent="0.25">
      <c r="A59" s="80"/>
      <c r="B59" s="50" t="s">
        <v>52</v>
      </c>
      <c r="C59" s="77">
        <f>B8</f>
        <v>0</v>
      </c>
      <c r="D59" s="78">
        <f t="shared" si="4"/>
        <v>0</v>
      </c>
      <c r="E59" s="22" t="s">
        <v>2</v>
      </c>
      <c r="F59" s="22" t="s">
        <v>2</v>
      </c>
      <c r="G59" s="23">
        <f t="shared" si="5"/>
        <v>0</v>
      </c>
      <c r="H59" s="79">
        <f t="shared" si="6"/>
        <v>0</v>
      </c>
    </row>
    <row r="60" spans="1:8" s="10" customFormat="1" x14ac:dyDescent="0.25">
      <c r="A60" s="80"/>
      <c r="B60" s="50" t="s">
        <v>53</v>
      </c>
      <c r="C60" s="77">
        <f>B8</f>
        <v>0</v>
      </c>
      <c r="D60" s="78">
        <f t="shared" si="4"/>
        <v>0</v>
      </c>
      <c r="E60" s="22" t="s">
        <v>2</v>
      </c>
      <c r="F60" s="22" t="s">
        <v>2</v>
      </c>
      <c r="G60" s="23">
        <f t="shared" si="5"/>
        <v>0</v>
      </c>
      <c r="H60" s="79">
        <f t="shared" si="6"/>
        <v>0</v>
      </c>
    </row>
    <row r="61" spans="1:8" s="10" customFormat="1" x14ac:dyDescent="0.25">
      <c r="A61" s="80"/>
      <c r="B61" s="50" t="s">
        <v>54</v>
      </c>
      <c r="C61" s="77">
        <f>B8</f>
        <v>0</v>
      </c>
      <c r="D61" s="78">
        <f t="shared" si="4"/>
        <v>0</v>
      </c>
      <c r="E61" s="22" t="s">
        <v>2</v>
      </c>
      <c r="F61" s="22" t="s">
        <v>2</v>
      </c>
      <c r="G61" s="23">
        <f t="shared" si="5"/>
        <v>0</v>
      </c>
      <c r="H61" s="79">
        <f t="shared" si="6"/>
        <v>0</v>
      </c>
    </row>
    <row r="62" spans="1:8" s="10" customFormat="1" x14ac:dyDescent="0.25">
      <c r="A62" s="80"/>
      <c r="B62" s="50" t="s">
        <v>55</v>
      </c>
      <c r="C62" s="77">
        <f>B8</f>
        <v>0</v>
      </c>
      <c r="D62" s="78">
        <f t="shared" si="4"/>
        <v>0</v>
      </c>
      <c r="E62" s="22" t="s">
        <v>2</v>
      </c>
      <c r="F62" s="22" t="s">
        <v>2</v>
      </c>
      <c r="G62" s="23">
        <f t="shared" si="5"/>
        <v>0</v>
      </c>
      <c r="H62" s="79">
        <f t="shared" si="6"/>
        <v>0</v>
      </c>
    </row>
    <row r="63" spans="1:8" s="10" customFormat="1" x14ac:dyDescent="0.25">
      <c r="A63" s="80"/>
      <c r="B63" s="50" t="s">
        <v>56</v>
      </c>
      <c r="C63" s="77">
        <f>B8</f>
        <v>0</v>
      </c>
      <c r="D63" s="78">
        <f t="shared" si="4"/>
        <v>0</v>
      </c>
      <c r="E63" s="22" t="s">
        <v>2</v>
      </c>
      <c r="F63" s="22" t="s">
        <v>2</v>
      </c>
      <c r="G63" s="23">
        <f t="shared" si="5"/>
        <v>0</v>
      </c>
      <c r="H63" s="79">
        <f t="shared" si="6"/>
        <v>0</v>
      </c>
    </row>
    <row r="64" spans="1:8" s="10" customFormat="1" x14ac:dyDescent="0.25">
      <c r="A64" s="80"/>
      <c r="B64" s="50" t="s">
        <v>57</v>
      </c>
      <c r="C64" s="77">
        <f>B8</f>
        <v>0</v>
      </c>
      <c r="D64" s="78">
        <f t="shared" si="4"/>
        <v>0</v>
      </c>
      <c r="E64" s="22" t="s">
        <v>2</v>
      </c>
      <c r="F64" s="22" t="s">
        <v>2</v>
      </c>
      <c r="G64" s="23">
        <f t="shared" si="5"/>
        <v>0</v>
      </c>
      <c r="H64" s="79">
        <f t="shared" si="6"/>
        <v>0</v>
      </c>
    </row>
    <row r="65" spans="1:8" s="10" customFormat="1" x14ac:dyDescent="0.25">
      <c r="A65" s="80"/>
      <c r="B65" s="50" t="s">
        <v>58</v>
      </c>
      <c r="C65" s="77">
        <f>B8</f>
        <v>0</v>
      </c>
      <c r="D65" s="78">
        <f t="shared" si="4"/>
        <v>0</v>
      </c>
      <c r="E65" s="22" t="s">
        <v>2</v>
      </c>
      <c r="F65" s="22" t="s">
        <v>2</v>
      </c>
      <c r="G65" s="23">
        <f t="shared" si="5"/>
        <v>0</v>
      </c>
      <c r="H65" s="79">
        <f t="shared" si="6"/>
        <v>0</v>
      </c>
    </row>
    <row r="66" spans="1:8" s="10" customFormat="1" x14ac:dyDescent="0.25">
      <c r="A66" s="80"/>
      <c r="B66" s="50" t="s">
        <v>59</v>
      </c>
      <c r="C66" s="77">
        <f>B8</f>
        <v>0</v>
      </c>
      <c r="D66" s="78">
        <f t="shared" si="4"/>
        <v>0</v>
      </c>
      <c r="E66" s="22"/>
      <c r="F66" s="22"/>
      <c r="G66" s="23">
        <f t="shared" si="5"/>
        <v>0</v>
      </c>
      <c r="H66" s="79">
        <f t="shared" si="6"/>
        <v>0</v>
      </c>
    </row>
    <row r="67" spans="1:8" s="10" customFormat="1" x14ac:dyDescent="0.25">
      <c r="A67" s="80"/>
      <c r="B67" s="50" t="s">
        <v>60</v>
      </c>
      <c r="C67" s="77">
        <f>B8</f>
        <v>0</v>
      </c>
      <c r="D67" s="78">
        <f t="shared" si="4"/>
        <v>0</v>
      </c>
      <c r="E67" s="22"/>
      <c r="F67" s="22"/>
      <c r="G67" s="23">
        <f t="shared" si="5"/>
        <v>0</v>
      </c>
      <c r="H67" s="79">
        <f t="shared" si="6"/>
        <v>0</v>
      </c>
    </row>
    <row r="68" spans="1:8" x14ac:dyDescent="0.25">
      <c r="B68" s="52" t="s">
        <v>61</v>
      </c>
      <c r="C68" s="77">
        <f>SUM(B8)</f>
        <v>0</v>
      </c>
      <c r="D68" s="78">
        <f t="shared" si="4"/>
        <v>0</v>
      </c>
      <c r="E68" s="24"/>
      <c r="F68" s="24"/>
      <c r="G68" s="23">
        <f t="shared" si="5"/>
        <v>0</v>
      </c>
      <c r="H68" s="79">
        <f>SUM(D68*G68)*0.0375</f>
        <v>0</v>
      </c>
    </row>
    <row r="69" spans="1:8" x14ac:dyDescent="0.25">
      <c r="A69" s="6"/>
      <c r="B69" s="52" t="s">
        <v>62</v>
      </c>
      <c r="C69" s="77">
        <f>SUM(B8)</f>
        <v>0</v>
      </c>
      <c r="D69" s="78">
        <f t="shared" si="4"/>
        <v>0</v>
      </c>
      <c r="E69" s="24"/>
      <c r="F69" s="24"/>
      <c r="G69" s="23">
        <f t="shared" si="5"/>
        <v>0</v>
      </c>
      <c r="H69" s="79">
        <f t="shared" ref="H69:H79" si="7">SUM(D69*G69)*0.0375</f>
        <v>0</v>
      </c>
    </row>
    <row r="70" spans="1:8" x14ac:dyDescent="0.25">
      <c r="A70" s="6"/>
      <c r="B70" s="52" t="s">
        <v>63</v>
      </c>
      <c r="C70" s="77">
        <f>SUM(B8)</f>
        <v>0</v>
      </c>
      <c r="D70" s="78">
        <v>0</v>
      </c>
      <c r="E70" s="24"/>
      <c r="F70" s="24"/>
      <c r="G70" s="23">
        <f t="shared" si="5"/>
        <v>0</v>
      </c>
      <c r="H70" s="79">
        <f t="shared" si="7"/>
        <v>0</v>
      </c>
    </row>
    <row r="71" spans="1:8" x14ac:dyDescent="0.25">
      <c r="A71" s="6"/>
      <c r="B71" s="52" t="s">
        <v>64</v>
      </c>
      <c r="C71" s="77">
        <f>SUM(B8)</f>
        <v>0</v>
      </c>
      <c r="D71" s="78">
        <v>0</v>
      </c>
      <c r="E71" s="24" t="s">
        <v>2</v>
      </c>
      <c r="F71" s="24"/>
      <c r="G71" s="23">
        <f t="shared" si="5"/>
        <v>0</v>
      </c>
      <c r="H71" s="79">
        <f t="shared" si="7"/>
        <v>0</v>
      </c>
    </row>
    <row r="72" spans="1:8" x14ac:dyDescent="0.25">
      <c r="A72" s="6"/>
      <c r="B72" s="52" t="s">
        <v>65</v>
      </c>
      <c r="C72" s="77">
        <f>SUM(B8)</f>
        <v>0</v>
      </c>
      <c r="D72" s="78">
        <f t="shared" si="4"/>
        <v>0</v>
      </c>
      <c r="E72" s="24"/>
      <c r="F72" s="81"/>
      <c r="G72" s="23">
        <f t="shared" si="5"/>
        <v>0</v>
      </c>
      <c r="H72" s="79">
        <f t="shared" si="7"/>
        <v>0</v>
      </c>
    </row>
    <row r="73" spans="1:8" x14ac:dyDescent="0.25">
      <c r="A73" s="6"/>
      <c r="B73" s="52" t="s">
        <v>66</v>
      </c>
      <c r="C73" s="77">
        <f>SUM(B8)</f>
        <v>0</v>
      </c>
      <c r="D73" s="78">
        <f t="shared" si="4"/>
        <v>0</v>
      </c>
      <c r="E73" s="24" t="s">
        <v>2</v>
      </c>
      <c r="F73" s="51"/>
      <c r="G73" s="23">
        <f t="shared" si="5"/>
        <v>0</v>
      </c>
      <c r="H73" s="79">
        <f t="shared" si="7"/>
        <v>0</v>
      </c>
    </row>
    <row r="74" spans="1:8" x14ac:dyDescent="0.25">
      <c r="A74" s="6"/>
      <c r="B74" s="52" t="s">
        <v>67</v>
      </c>
      <c r="C74" s="77">
        <f>SUM(B8)</f>
        <v>0</v>
      </c>
      <c r="D74" s="78">
        <f t="shared" si="4"/>
        <v>0</v>
      </c>
      <c r="E74" s="24"/>
      <c r="F74" s="51"/>
      <c r="G74" s="23">
        <f t="shared" si="5"/>
        <v>0</v>
      </c>
      <c r="H74" s="79">
        <f t="shared" si="7"/>
        <v>0</v>
      </c>
    </row>
    <row r="75" spans="1:8" x14ac:dyDescent="0.25">
      <c r="A75" s="6"/>
      <c r="B75" s="52" t="s">
        <v>68</v>
      </c>
      <c r="C75" s="77">
        <f>SUM(B8)</f>
        <v>0</v>
      </c>
      <c r="D75" s="78">
        <f t="shared" si="4"/>
        <v>0</v>
      </c>
      <c r="E75" s="24"/>
      <c r="F75" s="51"/>
      <c r="G75" s="23">
        <f t="shared" si="5"/>
        <v>0</v>
      </c>
      <c r="H75" s="79">
        <f t="shared" si="7"/>
        <v>0</v>
      </c>
    </row>
    <row r="76" spans="1:8" x14ac:dyDescent="0.25">
      <c r="A76" s="6"/>
      <c r="B76" s="52" t="s">
        <v>69</v>
      </c>
      <c r="C76" s="77">
        <f>SUM(B8)</f>
        <v>0</v>
      </c>
      <c r="D76" s="78">
        <f t="shared" si="4"/>
        <v>0</v>
      </c>
      <c r="E76" s="24"/>
      <c r="F76" s="51"/>
      <c r="G76" s="23">
        <f t="shared" si="5"/>
        <v>0</v>
      </c>
      <c r="H76" s="79">
        <f t="shared" si="7"/>
        <v>0</v>
      </c>
    </row>
    <row r="77" spans="1:8" s="4" customFormat="1" x14ac:dyDescent="0.25">
      <c r="A77" s="6"/>
      <c r="B77" s="25" t="s">
        <v>70</v>
      </c>
      <c r="C77" s="18">
        <f>B8</f>
        <v>0</v>
      </c>
      <c r="D77" s="78">
        <f t="shared" si="4"/>
        <v>0</v>
      </c>
      <c r="E77" s="51" t="s">
        <v>2</v>
      </c>
      <c r="F77" s="24"/>
      <c r="G77" s="23">
        <f t="shared" si="5"/>
        <v>0</v>
      </c>
      <c r="H77" s="79">
        <f t="shared" si="7"/>
        <v>0</v>
      </c>
    </row>
    <row r="78" spans="1:8" s="4" customFormat="1" x14ac:dyDescent="0.25">
      <c r="A78" s="6"/>
      <c r="B78" s="25" t="s">
        <v>71</v>
      </c>
      <c r="C78" s="18">
        <f>B8</f>
        <v>0</v>
      </c>
      <c r="D78" s="78">
        <f t="shared" si="4"/>
        <v>0</v>
      </c>
      <c r="E78" s="51" t="s">
        <v>2</v>
      </c>
      <c r="F78" s="24"/>
      <c r="G78" s="23">
        <f t="shared" si="5"/>
        <v>0</v>
      </c>
      <c r="H78" s="79">
        <f t="shared" si="7"/>
        <v>0</v>
      </c>
    </row>
    <row r="79" spans="1:8" s="4" customFormat="1" x14ac:dyDescent="0.25">
      <c r="A79" s="6"/>
      <c r="B79" s="25" t="s">
        <v>72</v>
      </c>
      <c r="C79" s="18">
        <f>B8</f>
        <v>0</v>
      </c>
      <c r="D79" s="78">
        <f t="shared" si="4"/>
        <v>0</v>
      </c>
      <c r="E79" s="51" t="s">
        <v>2</v>
      </c>
      <c r="F79" s="24"/>
      <c r="G79" s="23">
        <f t="shared" si="5"/>
        <v>0</v>
      </c>
      <c r="H79" s="79">
        <f t="shared" si="7"/>
        <v>0</v>
      </c>
    </row>
    <row r="80" spans="1:8" s="4" customFormat="1" x14ac:dyDescent="0.25">
      <c r="A80" s="6"/>
      <c r="B80" s="25"/>
      <c r="C80" s="77"/>
      <c r="D80" s="78"/>
      <c r="E80" s="24"/>
      <c r="F80" s="24"/>
      <c r="G80" s="26"/>
      <c r="H80" s="79"/>
    </row>
    <row r="81" spans="1:9" s="4" customFormat="1" x14ac:dyDescent="0.25">
      <c r="A81" s="6" t="s">
        <v>18</v>
      </c>
      <c r="B81" s="25"/>
      <c r="C81" s="26"/>
      <c r="D81" s="26"/>
      <c r="E81" s="24"/>
      <c r="F81" s="24"/>
      <c r="G81" s="24"/>
      <c r="H81" s="7">
        <f>SUM(H49:H80)</f>
        <v>0</v>
      </c>
    </row>
    <row r="82" spans="1:9" s="1" customFormat="1" x14ac:dyDescent="0.25">
      <c r="A82" s="6" t="s">
        <v>17</v>
      </c>
      <c r="B82" s="56"/>
      <c r="C82" s="57"/>
      <c r="D82" s="57"/>
      <c r="E82" s="58"/>
      <c r="F82" s="58"/>
      <c r="G82" s="58"/>
      <c r="H82" s="18">
        <v>0</v>
      </c>
    </row>
    <row r="83" spans="1:9" s="1" customFormat="1" x14ac:dyDescent="0.25">
      <c r="A83" s="6" t="s">
        <v>12</v>
      </c>
      <c r="B83" s="56"/>
      <c r="C83" s="57"/>
      <c r="D83" s="57"/>
      <c r="E83" s="58"/>
      <c r="F83" s="58"/>
      <c r="G83" s="58"/>
      <c r="H83" s="18">
        <v>0</v>
      </c>
      <c r="I83" s="1" t="s">
        <v>2</v>
      </c>
    </row>
    <row r="84" spans="1:9" s="1" customFormat="1" x14ac:dyDescent="0.25">
      <c r="A84" s="82" t="s">
        <v>8</v>
      </c>
      <c r="B84" s="56"/>
      <c r="C84" s="57"/>
      <c r="D84" s="57"/>
      <c r="E84" s="58"/>
      <c r="F84" s="58"/>
      <c r="G84" s="58"/>
      <c r="H84" s="83">
        <f>SUM(H81-H82-H83)</f>
        <v>0</v>
      </c>
    </row>
    <row r="85" spans="1:9" s="1" customFormat="1" x14ac:dyDescent="0.25">
      <c r="A85" s="61"/>
      <c r="B85" s="62"/>
      <c r="C85" s="63"/>
      <c r="D85" s="63"/>
      <c r="E85" s="64"/>
      <c r="F85" s="64"/>
      <c r="G85" s="64"/>
      <c r="H85" s="84"/>
    </row>
    <row r="86" spans="1:9" s="10" customFormat="1" ht="60" x14ac:dyDescent="0.25">
      <c r="A86" s="74" t="s">
        <v>24</v>
      </c>
      <c r="B86" s="46"/>
      <c r="C86" s="75" t="s">
        <v>19</v>
      </c>
      <c r="D86" s="48" t="s">
        <v>20</v>
      </c>
      <c r="E86" s="48" t="s">
        <v>21</v>
      </c>
      <c r="F86" s="48" t="s">
        <v>23</v>
      </c>
      <c r="G86" s="47" t="s">
        <v>15</v>
      </c>
      <c r="H86" s="76" t="s">
        <v>22</v>
      </c>
    </row>
    <row r="87" spans="1:9" s="10" customFormat="1" x14ac:dyDescent="0.25">
      <c r="A87" s="80"/>
      <c r="B87" s="50" t="s">
        <v>42</v>
      </c>
      <c r="C87" s="77">
        <f>B8</f>
        <v>0</v>
      </c>
      <c r="D87" s="78">
        <f t="shared" ref="D87:D117" si="8">SUM(C87*G11)</f>
        <v>0</v>
      </c>
      <c r="E87" s="18">
        <v>24347.200000000001</v>
      </c>
      <c r="F87" s="18">
        <f>SUM(D87-E87)</f>
        <v>-24347.200000000001</v>
      </c>
      <c r="G87" s="26">
        <f t="shared" ref="G87:G116" si="9">SUM(H11)</f>
        <v>0</v>
      </c>
      <c r="H87" s="85" t="str">
        <f>IF(F87&lt;=0,"0",F87*G87*1/80)</f>
        <v>0</v>
      </c>
    </row>
    <row r="88" spans="1:9" s="10" customFormat="1" x14ac:dyDescent="0.25">
      <c r="A88" s="80"/>
      <c r="B88" s="50" t="s">
        <v>43</v>
      </c>
      <c r="C88" s="77">
        <f>B8</f>
        <v>0</v>
      </c>
      <c r="D88" s="78">
        <f t="shared" si="8"/>
        <v>0</v>
      </c>
      <c r="E88" s="18">
        <v>24347.200000000001</v>
      </c>
      <c r="F88" s="18">
        <f t="shared" ref="F88:F105" si="10">SUM(D88-E88)</f>
        <v>-24347.200000000001</v>
      </c>
      <c r="G88" s="26">
        <f t="shared" si="9"/>
        <v>0</v>
      </c>
      <c r="H88" s="85" t="str">
        <f t="shared" ref="H88:H117" si="11">IF(F88&lt;=0,"0",F88*G88*1/80)</f>
        <v>0</v>
      </c>
    </row>
    <row r="89" spans="1:9" s="10" customFormat="1" x14ac:dyDescent="0.25">
      <c r="A89" s="80"/>
      <c r="B89" s="50" t="s">
        <v>44</v>
      </c>
      <c r="C89" s="77">
        <f>B8</f>
        <v>0</v>
      </c>
      <c r="D89" s="78">
        <f t="shared" si="8"/>
        <v>0</v>
      </c>
      <c r="E89" s="18">
        <v>24347.200000000001</v>
      </c>
      <c r="F89" s="18">
        <f t="shared" si="10"/>
        <v>-24347.200000000001</v>
      </c>
      <c r="G89" s="26">
        <f t="shared" si="9"/>
        <v>0</v>
      </c>
      <c r="H89" s="85" t="str">
        <f t="shared" si="11"/>
        <v>0</v>
      </c>
    </row>
    <row r="90" spans="1:9" s="10" customFormat="1" x14ac:dyDescent="0.25">
      <c r="A90" s="80"/>
      <c r="B90" s="50" t="s">
        <v>45</v>
      </c>
      <c r="C90" s="77">
        <f>B8</f>
        <v>0</v>
      </c>
      <c r="D90" s="78">
        <f t="shared" si="8"/>
        <v>0</v>
      </c>
      <c r="E90" s="18">
        <v>24347.200000000001</v>
      </c>
      <c r="F90" s="18">
        <f t="shared" si="10"/>
        <v>-24347.200000000001</v>
      </c>
      <c r="G90" s="26">
        <f t="shared" si="9"/>
        <v>0</v>
      </c>
      <c r="H90" s="85" t="str">
        <f t="shared" si="11"/>
        <v>0</v>
      </c>
    </row>
    <row r="91" spans="1:9" s="10" customFormat="1" x14ac:dyDescent="0.25">
      <c r="A91" s="80"/>
      <c r="B91" s="50" t="s">
        <v>46</v>
      </c>
      <c r="C91" s="77">
        <f>B8</f>
        <v>0</v>
      </c>
      <c r="D91" s="78">
        <f t="shared" si="8"/>
        <v>0</v>
      </c>
      <c r="E91" s="18">
        <v>24347.200000000001</v>
      </c>
      <c r="F91" s="18">
        <f t="shared" si="10"/>
        <v>-24347.200000000001</v>
      </c>
      <c r="G91" s="26">
        <f t="shared" si="9"/>
        <v>0</v>
      </c>
      <c r="H91" s="85" t="str">
        <f t="shared" si="11"/>
        <v>0</v>
      </c>
    </row>
    <row r="92" spans="1:9" s="10" customFormat="1" x14ac:dyDescent="0.25">
      <c r="A92" s="80"/>
      <c r="B92" s="50" t="s">
        <v>47</v>
      </c>
      <c r="C92" s="77">
        <f>B8</f>
        <v>0</v>
      </c>
      <c r="D92" s="78">
        <f t="shared" si="8"/>
        <v>0</v>
      </c>
      <c r="E92" s="18">
        <v>24347.200000000001</v>
      </c>
      <c r="F92" s="18">
        <f t="shared" si="10"/>
        <v>-24347.200000000001</v>
      </c>
      <c r="G92" s="26">
        <f t="shared" si="9"/>
        <v>0</v>
      </c>
      <c r="H92" s="85" t="str">
        <f t="shared" si="11"/>
        <v>0</v>
      </c>
    </row>
    <row r="93" spans="1:9" s="10" customFormat="1" x14ac:dyDescent="0.25">
      <c r="A93" s="80"/>
      <c r="B93" s="50" t="s">
        <v>48</v>
      </c>
      <c r="C93" s="77">
        <f>B8</f>
        <v>0</v>
      </c>
      <c r="D93" s="78">
        <f t="shared" si="8"/>
        <v>0</v>
      </c>
      <c r="E93" s="18">
        <v>24347.200000000001</v>
      </c>
      <c r="F93" s="18">
        <f t="shared" si="10"/>
        <v>-24347.200000000001</v>
      </c>
      <c r="G93" s="26">
        <f t="shared" si="9"/>
        <v>0</v>
      </c>
      <c r="H93" s="85" t="str">
        <f t="shared" si="11"/>
        <v>0</v>
      </c>
    </row>
    <row r="94" spans="1:9" s="10" customFormat="1" x14ac:dyDescent="0.25">
      <c r="A94" s="80"/>
      <c r="B94" s="50" t="s">
        <v>49</v>
      </c>
      <c r="C94" s="77">
        <f>B8</f>
        <v>0</v>
      </c>
      <c r="D94" s="78">
        <f t="shared" si="8"/>
        <v>0</v>
      </c>
      <c r="E94" s="18">
        <v>24347.200000000001</v>
      </c>
      <c r="F94" s="18">
        <f t="shared" si="10"/>
        <v>-24347.200000000001</v>
      </c>
      <c r="G94" s="26">
        <f t="shared" si="9"/>
        <v>0</v>
      </c>
      <c r="H94" s="85" t="str">
        <f t="shared" si="11"/>
        <v>0</v>
      </c>
    </row>
    <row r="95" spans="1:9" s="10" customFormat="1" x14ac:dyDescent="0.25">
      <c r="A95" s="80"/>
      <c r="B95" s="50" t="s">
        <v>50</v>
      </c>
      <c r="C95" s="77">
        <f>B8</f>
        <v>0</v>
      </c>
      <c r="D95" s="78">
        <f t="shared" si="8"/>
        <v>0</v>
      </c>
      <c r="E95" s="18">
        <v>24347.200000000001</v>
      </c>
      <c r="F95" s="18">
        <f t="shared" si="10"/>
        <v>-24347.200000000001</v>
      </c>
      <c r="G95" s="26">
        <f t="shared" si="9"/>
        <v>0</v>
      </c>
      <c r="H95" s="85" t="str">
        <f t="shared" si="11"/>
        <v>0</v>
      </c>
    </row>
    <row r="96" spans="1:9" s="10" customFormat="1" x14ac:dyDescent="0.25">
      <c r="A96" s="80"/>
      <c r="B96" s="50" t="s">
        <v>51</v>
      </c>
      <c r="C96" s="77">
        <f>B8</f>
        <v>0</v>
      </c>
      <c r="D96" s="78">
        <f t="shared" si="8"/>
        <v>0</v>
      </c>
      <c r="E96" s="18">
        <v>24347.200000000001</v>
      </c>
      <c r="F96" s="18">
        <f t="shared" si="10"/>
        <v>-24347.200000000001</v>
      </c>
      <c r="G96" s="26">
        <f t="shared" si="9"/>
        <v>0</v>
      </c>
      <c r="H96" s="85" t="str">
        <f t="shared" si="11"/>
        <v>0</v>
      </c>
    </row>
    <row r="97" spans="1:8" s="10" customFormat="1" x14ac:dyDescent="0.25">
      <c r="A97" s="80"/>
      <c r="B97" s="50" t="s">
        <v>52</v>
      </c>
      <c r="C97" s="77">
        <f>B8</f>
        <v>0</v>
      </c>
      <c r="D97" s="78">
        <f t="shared" si="8"/>
        <v>0</v>
      </c>
      <c r="E97" s="18">
        <v>24347.200000000001</v>
      </c>
      <c r="F97" s="18">
        <f t="shared" si="10"/>
        <v>-24347.200000000001</v>
      </c>
      <c r="G97" s="26">
        <f t="shared" si="9"/>
        <v>0</v>
      </c>
      <c r="H97" s="85" t="str">
        <f t="shared" si="11"/>
        <v>0</v>
      </c>
    </row>
    <row r="98" spans="1:8" s="10" customFormat="1" x14ac:dyDescent="0.25">
      <c r="A98" s="80"/>
      <c r="B98" s="50" t="s">
        <v>53</v>
      </c>
      <c r="C98" s="77">
        <f>B8</f>
        <v>0</v>
      </c>
      <c r="D98" s="78">
        <f t="shared" si="8"/>
        <v>0</v>
      </c>
      <c r="E98" s="18">
        <v>24347.200000000001</v>
      </c>
      <c r="F98" s="18">
        <f t="shared" si="10"/>
        <v>-24347.200000000001</v>
      </c>
      <c r="G98" s="26">
        <f t="shared" si="9"/>
        <v>0</v>
      </c>
      <c r="H98" s="85" t="str">
        <f t="shared" si="11"/>
        <v>0</v>
      </c>
    </row>
    <row r="99" spans="1:8" s="10" customFormat="1" x14ac:dyDescent="0.25">
      <c r="A99" s="80"/>
      <c r="B99" s="50" t="s">
        <v>54</v>
      </c>
      <c r="C99" s="77">
        <f>B8</f>
        <v>0</v>
      </c>
      <c r="D99" s="78">
        <f t="shared" si="8"/>
        <v>0</v>
      </c>
      <c r="E99" s="18">
        <v>24347.200000000001</v>
      </c>
      <c r="F99" s="18">
        <f t="shared" si="10"/>
        <v>-24347.200000000001</v>
      </c>
      <c r="G99" s="26">
        <f t="shared" si="9"/>
        <v>0</v>
      </c>
      <c r="H99" s="85" t="str">
        <f t="shared" si="11"/>
        <v>0</v>
      </c>
    </row>
    <row r="100" spans="1:8" s="10" customFormat="1" x14ac:dyDescent="0.25">
      <c r="A100" s="80"/>
      <c r="B100" s="50" t="s">
        <v>55</v>
      </c>
      <c r="C100" s="77">
        <f>B8</f>
        <v>0</v>
      </c>
      <c r="D100" s="78">
        <f t="shared" si="8"/>
        <v>0</v>
      </c>
      <c r="E100" s="18">
        <v>24347.200000000001</v>
      </c>
      <c r="F100" s="18">
        <f t="shared" si="10"/>
        <v>-24347.200000000001</v>
      </c>
      <c r="G100" s="26">
        <f t="shared" si="9"/>
        <v>0</v>
      </c>
      <c r="H100" s="85" t="str">
        <f t="shared" si="11"/>
        <v>0</v>
      </c>
    </row>
    <row r="101" spans="1:8" s="10" customFormat="1" x14ac:dyDescent="0.25">
      <c r="A101" s="80"/>
      <c r="B101" s="50" t="s">
        <v>56</v>
      </c>
      <c r="C101" s="77">
        <f>B8</f>
        <v>0</v>
      </c>
      <c r="D101" s="78">
        <f t="shared" si="8"/>
        <v>0</v>
      </c>
      <c r="E101" s="18">
        <v>24347.200000000001</v>
      </c>
      <c r="F101" s="18">
        <f t="shared" si="10"/>
        <v>-24347.200000000001</v>
      </c>
      <c r="G101" s="26">
        <f t="shared" si="9"/>
        <v>0</v>
      </c>
      <c r="H101" s="85" t="str">
        <f t="shared" si="11"/>
        <v>0</v>
      </c>
    </row>
    <row r="102" spans="1:8" s="10" customFormat="1" x14ac:dyDescent="0.25">
      <c r="A102" s="80"/>
      <c r="B102" s="50" t="s">
        <v>57</v>
      </c>
      <c r="C102" s="77">
        <f>B8</f>
        <v>0</v>
      </c>
      <c r="D102" s="78">
        <f t="shared" si="8"/>
        <v>0</v>
      </c>
      <c r="E102" s="18">
        <v>24347.200000000001</v>
      </c>
      <c r="F102" s="18">
        <f t="shared" si="10"/>
        <v>-24347.200000000001</v>
      </c>
      <c r="G102" s="26">
        <f t="shared" si="9"/>
        <v>0</v>
      </c>
      <c r="H102" s="85" t="str">
        <f t="shared" si="11"/>
        <v>0</v>
      </c>
    </row>
    <row r="103" spans="1:8" s="10" customFormat="1" x14ac:dyDescent="0.25">
      <c r="A103" s="80"/>
      <c r="B103" s="50" t="s">
        <v>58</v>
      </c>
      <c r="C103" s="77">
        <f>B8</f>
        <v>0</v>
      </c>
      <c r="D103" s="78">
        <f t="shared" si="8"/>
        <v>0</v>
      </c>
      <c r="E103" s="18">
        <v>24347.200000000001</v>
      </c>
      <c r="F103" s="18">
        <f t="shared" si="10"/>
        <v>-24347.200000000001</v>
      </c>
      <c r="G103" s="26">
        <f t="shared" si="9"/>
        <v>0</v>
      </c>
      <c r="H103" s="85" t="str">
        <f t="shared" si="11"/>
        <v>0</v>
      </c>
    </row>
    <row r="104" spans="1:8" s="10" customFormat="1" x14ac:dyDescent="0.25">
      <c r="A104" s="80"/>
      <c r="B104" s="50" t="s">
        <v>59</v>
      </c>
      <c r="C104" s="77">
        <f>B8</f>
        <v>0</v>
      </c>
      <c r="D104" s="78">
        <f t="shared" si="8"/>
        <v>0</v>
      </c>
      <c r="E104" s="18">
        <v>24347.200000000001</v>
      </c>
      <c r="F104" s="18">
        <f t="shared" si="10"/>
        <v>-24347.200000000001</v>
      </c>
      <c r="G104" s="26">
        <f t="shared" si="9"/>
        <v>0</v>
      </c>
      <c r="H104" s="85" t="str">
        <f t="shared" si="11"/>
        <v>0</v>
      </c>
    </row>
    <row r="105" spans="1:8" s="10" customFormat="1" x14ac:dyDescent="0.25">
      <c r="A105" s="80"/>
      <c r="B105" s="50" t="s">
        <v>60</v>
      </c>
      <c r="C105" s="77">
        <f>B8</f>
        <v>0</v>
      </c>
      <c r="D105" s="78">
        <f t="shared" si="8"/>
        <v>0</v>
      </c>
      <c r="E105" s="18">
        <v>24347.200000000001</v>
      </c>
      <c r="F105" s="18">
        <f t="shared" si="10"/>
        <v>-24347.200000000001</v>
      </c>
      <c r="G105" s="26">
        <f t="shared" si="9"/>
        <v>0</v>
      </c>
      <c r="H105" s="85" t="str">
        <f t="shared" si="11"/>
        <v>0</v>
      </c>
    </row>
    <row r="106" spans="1:8" s="1" customFormat="1" x14ac:dyDescent="0.25">
      <c r="A106" s="6"/>
      <c r="B106" s="52" t="s">
        <v>61</v>
      </c>
      <c r="C106" s="77">
        <f>SUM(B8)</f>
        <v>0</v>
      </c>
      <c r="D106" s="78">
        <f t="shared" si="8"/>
        <v>0</v>
      </c>
      <c r="E106" s="18">
        <v>24347.200000000001</v>
      </c>
      <c r="F106" s="18">
        <f>SUM(D106-E106)</f>
        <v>-24347.200000000001</v>
      </c>
      <c r="G106" s="26">
        <f t="shared" si="9"/>
        <v>0</v>
      </c>
      <c r="H106" s="85" t="str">
        <f t="shared" si="11"/>
        <v>0</v>
      </c>
    </row>
    <row r="107" spans="1:8" s="1" customFormat="1" x14ac:dyDescent="0.25">
      <c r="A107" s="6"/>
      <c r="B107" s="52" t="s">
        <v>62</v>
      </c>
      <c r="C107" s="77">
        <f>SUM(B8)</f>
        <v>0</v>
      </c>
      <c r="D107" s="78">
        <f t="shared" si="8"/>
        <v>0</v>
      </c>
      <c r="E107" s="18">
        <v>24347.200000000001</v>
      </c>
      <c r="F107" s="18">
        <f t="shared" ref="F107:F117" si="12">SUM(D107-E107)</f>
        <v>-24347.200000000001</v>
      </c>
      <c r="G107" s="26">
        <f t="shared" si="9"/>
        <v>0</v>
      </c>
      <c r="H107" s="85" t="str">
        <f t="shared" si="11"/>
        <v>0</v>
      </c>
    </row>
    <row r="108" spans="1:8" s="1" customFormat="1" x14ac:dyDescent="0.25">
      <c r="A108" s="6"/>
      <c r="B108" s="52" t="s">
        <v>63</v>
      </c>
      <c r="C108" s="77">
        <f>SUM(B8)</f>
        <v>0</v>
      </c>
      <c r="D108" s="78">
        <f t="shared" si="8"/>
        <v>0</v>
      </c>
      <c r="E108" s="18">
        <v>24347.200000000001</v>
      </c>
      <c r="F108" s="18">
        <f t="shared" si="12"/>
        <v>-24347.200000000001</v>
      </c>
      <c r="G108" s="26">
        <f t="shared" si="9"/>
        <v>0</v>
      </c>
      <c r="H108" s="85" t="str">
        <f t="shared" si="11"/>
        <v>0</v>
      </c>
    </row>
    <row r="109" spans="1:8" s="1" customFormat="1" x14ac:dyDescent="0.25">
      <c r="A109" s="6"/>
      <c r="B109" s="52" t="s">
        <v>64</v>
      </c>
      <c r="C109" s="77">
        <f>SUM(B8)</f>
        <v>0</v>
      </c>
      <c r="D109" s="78">
        <f t="shared" si="8"/>
        <v>0</v>
      </c>
      <c r="E109" s="18">
        <v>24347.200000000001</v>
      </c>
      <c r="F109" s="18">
        <f t="shared" si="12"/>
        <v>-24347.200000000001</v>
      </c>
      <c r="G109" s="26">
        <f t="shared" si="9"/>
        <v>0</v>
      </c>
      <c r="H109" s="85" t="str">
        <f t="shared" si="11"/>
        <v>0</v>
      </c>
    </row>
    <row r="110" spans="1:8" s="1" customFormat="1" x14ac:dyDescent="0.25">
      <c r="A110" s="6"/>
      <c r="B110" s="52" t="s">
        <v>65</v>
      </c>
      <c r="C110" s="77">
        <f>SUM(B8)</f>
        <v>0</v>
      </c>
      <c r="D110" s="78">
        <f t="shared" si="8"/>
        <v>0</v>
      </c>
      <c r="E110" s="18">
        <v>24347.200000000001</v>
      </c>
      <c r="F110" s="18">
        <f t="shared" si="12"/>
        <v>-24347.200000000001</v>
      </c>
      <c r="G110" s="26">
        <f t="shared" si="9"/>
        <v>0</v>
      </c>
      <c r="H110" s="85" t="str">
        <f t="shared" si="11"/>
        <v>0</v>
      </c>
    </row>
    <row r="111" spans="1:8" s="1" customFormat="1" x14ac:dyDescent="0.25">
      <c r="A111" s="6"/>
      <c r="B111" s="52" t="s">
        <v>66</v>
      </c>
      <c r="C111" s="77">
        <f>SUM(B8)</f>
        <v>0</v>
      </c>
      <c r="D111" s="78">
        <f t="shared" si="8"/>
        <v>0</v>
      </c>
      <c r="E111" s="18">
        <v>24347.200000000001</v>
      </c>
      <c r="F111" s="18">
        <f t="shared" si="12"/>
        <v>-24347.200000000001</v>
      </c>
      <c r="G111" s="26">
        <f t="shared" si="9"/>
        <v>0</v>
      </c>
      <c r="H111" s="85" t="str">
        <f t="shared" si="11"/>
        <v>0</v>
      </c>
    </row>
    <row r="112" spans="1:8" s="1" customFormat="1" x14ac:dyDescent="0.25">
      <c r="A112" s="6"/>
      <c r="B112" s="52" t="s">
        <v>67</v>
      </c>
      <c r="C112" s="77">
        <f>SUM(B8)</f>
        <v>0</v>
      </c>
      <c r="D112" s="78">
        <f t="shared" si="8"/>
        <v>0</v>
      </c>
      <c r="E112" s="18">
        <v>24347.200000000001</v>
      </c>
      <c r="F112" s="18">
        <f t="shared" si="12"/>
        <v>-24347.200000000001</v>
      </c>
      <c r="G112" s="26">
        <f t="shared" si="9"/>
        <v>0</v>
      </c>
      <c r="H112" s="85" t="str">
        <f t="shared" si="11"/>
        <v>0</v>
      </c>
    </row>
    <row r="113" spans="1:8" s="1" customFormat="1" x14ac:dyDescent="0.25">
      <c r="A113" s="6"/>
      <c r="B113" s="52" t="s">
        <v>68</v>
      </c>
      <c r="C113" s="77">
        <f>SUM(B8)</f>
        <v>0</v>
      </c>
      <c r="D113" s="78">
        <f t="shared" si="8"/>
        <v>0</v>
      </c>
      <c r="E113" s="18">
        <v>24347.200000000001</v>
      </c>
      <c r="F113" s="18">
        <f t="shared" si="12"/>
        <v>-24347.200000000001</v>
      </c>
      <c r="G113" s="26">
        <f t="shared" si="9"/>
        <v>0</v>
      </c>
      <c r="H113" s="85" t="str">
        <f t="shared" si="11"/>
        <v>0</v>
      </c>
    </row>
    <row r="114" spans="1:8" s="1" customFormat="1" x14ac:dyDescent="0.25">
      <c r="A114" s="6"/>
      <c r="B114" s="52" t="s">
        <v>69</v>
      </c>
      <c r="C114" s="77">
        <f>SUM(B8)</f>
        <v>0</v>
      </c>
      <c r="D114" s="78">
        <f t="shared" si="8"/>
        <v>0</v>
      </c>
      <c r="E114" s="18">
        <v>24347.200000000001</v>
      </c>
      <c r="F114" s="18">
        <f t="shared" si="12"/>
        <v>-24347.200000000001</v>
      </c>
      <c r="G114" s="26">
        <f t="shared" si="9"/>
        <v>0</v>
      </c>
      <c r="H114" s="85" t="str">
        <f t="shared" si="11"/>
        <v>0</v>
      </c>
    </row>
    <row r="115" spans="1:8" s="1" customFormat="1" x14ac:dyDescent="0.25">
      <c r="A115" s="6"/>
      <c r="B115" s="25" t="s">
        <v>70</v>
      </c>
      <c r="C115" s="18">
        <f>B8</f>
        <v>0</v>
      </c>
      <c r="D115" s="78">
        <f t="shared" si="8"/>
        <v>0</v>
      </c>
      <c r="E115" s="18">
        <v>24347.200000000001</v>
      </c>
      <c r="F115" s="18">
        <f t="shared" si="12"/>
        <v>-24347.200000000001</v>
      </c>
      <c r="G115" s="26">
        <f t="shared" si="9"/>
        <v>0</v>
      </c>
      <c r="H115" s="85" t="str">
        <f t="shared" si="11"/>
        <v>0</v>
      </c>
    </row>
    <row r="116" spans="1:8" s="1" customFormat="1" x14ac:dyDescent="0.25">
      <c r="A116" s="6"/>
      <c r="B116" s="25" t="s">
        <v>71</v>
      </c>
      <c r="C116" s="18">
        <f>B8</f>
        <v>0</v>
      </c>
      <c r="D116" s="78">
        <f t="shared" si="8"/>
        <v>0</v>
      </c>
      <c r="E116" s="18">
        <v>24347.200000000001</v>
      </c>
      <c r="F116" s="18">
        <f t="shared" si="12"/>
        <v>-24347.200000000001</v>
      </c>
      <c r="G116" s="26">
        <f t="shared" si="9"/>
        <v>0</v>
      </c>
      <c r="H116" s="85" t="str">
        <f t="shared" si="11"/>
        <v>0</v>
      </c>
    </row>
    <row r="117" spans="1:8" s="1" customFormat="1" x14ac:dyDescent="0.25">
      <c r="A117" s="6"/>
      <c r="B117" s="25" t="s">
        <v>72</v>
      </c>
      <c r="C117" s="18">
        <f>B8</f>
        <v>0</v>
      </c>
      <c r="D117" s="78">
        <f t="shared" si="8"/>
        <v>0</v>
      </c>
      <c r="E117" s="18">
        <v>24347.200000000001</v>
      </c>
      <c r="F117" s="18">
        <f t="shared" si="12"/>
        <v>-24347.200000000001</v>
      </c>
      <c r="G117" s="26">
        <f>SUM(H40)</f>
        <v>0</v>
      </c>
      <c r="H117" s="85" t="str">
        <f t="shared" si="11"/>
        <v>0</v>
      </c>
    </row>
    <row r="118" spans="1:8" s="1" customFormat="1" x14ac:dyDescent="0.25">
      <c r="A118" s="6"/>
      <c r="B118" s="25"/>
      <c r="C118" s="77"/>
      <c r="D118" s="78"/>
      <c r="E118" s="51"/>
      <c r="F118" s="18"/>
      <c r="G118" s="26"/>
      <c r="H118" s="85"/>
    </row>
    <row r="119" spans="1:8" s="1" customFormat="1" x14ac:dyDescent="0.25">
      <c r="A119" s="6"/>
      <c r="B119" s="25"/>
      <c r="C119" s="26"/>
      <c r="D119" s="26"/>
      <c r="E119" s="24"/>
      <c r="F119" s="24"/>
      <c r="G119" s="24"/>
      <c r="H119" s="6"/>
    </row>
    <row r="120" spans="1:8" s="10" customFormat="1" ht="30" x14ac:dyDescent="0.25">
      <c r="A120" s="86" t="s">
        <v>25</v>
      </c>
      <c r="B120" s="87"/>
      <c r="C120" s="47"/>
      <c r="D120" s="47"/>
      <c r="E120" s="48"/>
      <c r="F120" s="48"/>
      <c r="G120" s="48">
        <f>SUM(G87:G118)</f>
        <v>0</v>
      </c>
      <c r="H120" s="88">
        <f>SUM(H87:H118)</f>
        <v>0</v>
      </c>
    </row>
    <row r="121" spans="1:8" s="1" customFormat="1" x14ac:dyDescent="0.25">
      <c r="A121" s="54"/>
      <c r="B121" s="56"/>
      <c r="C121" s="57"/>
      <c r="D121" s="57"/>
      <c r="E121" s="58"/>
      <c r="F121" s="58"/>
      <c r="G121" s="58"/>
      <c r="H121" s="89"/>
    </row>
    <row r="122" spans="1:8" s="1" customFormat="1" x14ac:dyDescent="0.25">
      <c r="A122" s="6"/>
      <c r="B122" s="56"/>
      <c r="C122" s="57"/>
      <c r="D122" s="57"/>
      <c r="E122" s="58"/>
      <c r="F122" s="58"/>
      <c r="G122" s="58"/>
      <c r="H122" s="90"/>
    </row>
    <row r="123" spans="1:8" s="1" customFormat="1" x14ac:dyDescent="0.25">
      <c r="A123" s="61"/>
      <c r="B123" s="62"/>
      <c r="C123" s="63"/>
      <c r="D123" s="63"/>
      <c r="E123" s="64"/>
      <c r="F123" s="64"/>
      <c r="G123" s="64"/>
      <c r="H123" s="91"/>
    </row>
    <row r="124" spans="1:8" ht="15.75" thickBot="1" x14ac:dyDescent="0.3">
      <c r="A124" s="92"/>
      <c r="B124" s="93"/>
      <c r="C124" s="94"/>
      <c r="D124" s="94"/>
      <c r="E124" s="95"/>
      <c r="F124" s="95"/>
      <c r="G124" s="95"/>
      <c r="H124" s="92"/>
    </row>
    <row r="125" spans="1:8" ht="34.5" thickTop="1" x14ac:dyDescent="0.5">
      <c r="A125" s="69" t="s">
        <v>26</v>
      </c>
      <c r="B125" s="70"/>
      <c r="C125" s="71"/>
      <c r="D125" s="71"/>
      <c r="E125" s="72"/>
      <c r="F125" s="72"/>
      <c r="G125" s="72"/>
      <c r="H125" s="69"/>
    </row>
    <row r="126" spans="1:8" x14ac:dyDescent="0.25">
      <c r="A126" s="96" t="s">
        <v>34</v>
      </c>
      <c r="B126" s="62"/>
      <c r="C126" s="63"/>
      <c r="D126" s="63"/>
      <c r="E126" s="64"/>
      <c r="F126" s="64"/>
      <c r="G126" s="64"/>
      <c r="H126" s="61"/>
    </row>
    <row r="127" spans="1:8" s="10" customFormat="1" ht="45" x14ac:dyDescent="0.25">
      <c r="A127" s="74" t="s">
        <v>29</v>
      </c>
      <c r="B127" s="46" t="s">
        <v>7</v>
      </c>
      <c r="C127" s="97">
        <f>B8</f>
        <v>0</v>
      </c>
      <c r="D127" s="47"/>
      <c r="E127" s="48"/>
      <c r="F127" s="48"/>
      <c r="G127" s="47" t="s">
        <v>30</v>
      </c>
      <c r="H127" s="76" t="s">
        <v>16</v>
      </c>
    </row>
    <row r="128" spans="1:8" s="10" customFormat="1" x14ac:dyDescent="0.25">
      <c r="A128" s="74"/>
      <c r="B128" s="98"/>
      <c r="C128" s="47"/>
      <c r="D128" s="47"/>
      <c r="E128" s="48"/>
      <c r="F128" s="48"/>
      <c r="G128" s="47"/>
      <c r="H128" s="76"/>
    </row>
    <row r="129" spans="1:9" x14ac:dyDescent="0.25">
      <c r="A129" s="6"/>
      <c r="B129" s="52"/>
      <c r="C129" s="26"/>
      <c r="D129" s="26"/>
      <c r="E129" s="24"/>
      <c r="F129" s="24"/>
      <c r="G129" s="24"/>
      <c r="H129" s="6"/>
    </row>
    <row r="130" spans="1:9" x14ac:dyDescent="0.25">
      <c r="A130" s="6" t="s">
        <v>18</v>
      </c>
      <c r="B130" s="99" t="s">
        <v>31</v>
      </c>
      <c r="C130" s="100"/>
      <c r="D130" s="26"/>
      <c r="E130" s="24"/>
      <c r="F130" s="24"/>
      <c r="G130" s="24">
        <f>SUM(G42)</f>
        <v>0</v>
      </c>
      <c r="H130" s="8">
        <f>SUM(C127*G130*3/80)</f>
        <v>0</v>
      </c>
    </row>
    <row r="131" spans="1:9" s="11" customFormat="1" ht="30" x14ac:dyDescent="0.25">
      <c r="A131" s="101" t="s">
        <v>9</v>
      </c>
      <c r="B131" s="50"/>
      <c r="C131" s="23"/>
      <c r="D131" s="23"/>
      <c r="E131" s="22"/>
      <c r="F131" s="22"/>
      <c r="G131" s="22"/>
      <c r="H131" s="17">
        <f>'Pro Rata Arrears'!J31</f>
        <v>0</v>
      </c>
      <c r="I131" s="10" t="s">
        <v>2</v>
      </c>
    </row>
    <row r="132" spans="1:9" s="1" customFormat="1" x14ac:dyDescent="0.25">
      <c r="A132" s="6"/>
      <c r="B132" s="52"/>
      <c r="C132" s="26"/>
      <c r="D132" s="26"/>
      <c r="E132" s="24"/>
      <c r="F132" s="24"/>
      <c r="G132" s="24"/>
      <c r="H132" s="8"/>
    </row>
    <row r="133" spans="1:9" x14ac:dyDescent="0.25">
      <c r="A133" s="82" t="s">
        <v>8</v>
      </c>
      <c r="B133" s="52"/>
      <c r="C133" s="26"/>
      <c r="D133" s="26"/>
      <c r="E133" s="24"/>
      <c r="F133" s="24"/>
      <c r="G133" s="24"/>
      <c r="H133" s="102">
        <f>SUM(H130-H131)</f>
        <v>0</v>
      </c>
    </row>
    <row r="134" spans="1:9" x14ac:dyDescent="0.25">
      <c r="A134" s="61"/>
      <c r="B134" s="42"/>
      <c r="C134" s="43"/>
      <c r="D134" s="43"/>
      <c r="E134" s="44"/>
      <c r="F134" s="44"/>
      <c r="G134" s="44"/>
      <c r="H134" s="103"/>
    </row>
    <row r="135" spans="1:9" s="1" customFormat="1" ht="33.75" x14ac:dyDescent="0.5">
      <c r="A135" s="104" t="s">
        <v>11</v>
      </c>
      <c r="B135" s="56" t="s">
        <v>7</v>
      </c>
      <c r="C135" s="105">
        <f>B8</f>
        <v>0</v>
      </c>
      <c r="D135" s="47" t="s">
        <v>38</v>
      </c>
      <c r="E135" s="105">
        <v>40578.639999999999</v>
      </c>
      <c r="F135" s="58"/>
      <c r="G135" s="47" t="s">
        <v>30</v>
      </c>
      <c r="H135" s="54" t="s">
        <v>5</v>
      </c>
      <c r="I135" s="2"/>
    </row>
    <row r="136" spans="1:9" x14ac:dyDescent="0.25">
      <c r="A136" s="6" t="s">
        <v>32</v>
      </c>
      <c r="B136" s="52"/>
      <c r="C136" s="26"/>
      <c r="D136" s="26"/>
      <c r="E136" s="24"/>
      <c r="F136" s="24"/>
      <c r="G136" s="24"/>
      <c r="H136" s="6"/>
      <c r="I136" s="1"/>
    </row>
    <row r="137" spans="1:9" x14ac:dyDescent="0.25">
      <c r="A137" s="6" t="s">
        <v>33</v>
      </c>
      <c r="B137" s="52"/>
      <c r="C137" s="26"/>
      <c r="D137" s="26"/>
      <c r="E137" s="24"/>
      <c r="F137" s="24"/>
      <c r="G137" s="24"/>
      <c r="H137" s="6"/>
      <c r="I137" s="1"/>
    </row>
    <row r="138" spans="1:9" x14ac:dyDescent="0.25">
      <c r="A138" s="6" t="s">
        <v>13</v>
      </c>
      <c r="B138" s="16">
        <f>IF(C135&gt;=E135,E135,C135)</f>
        <v>0</v>
      </c>
      <c r="C138" s="26"/>
      <c r="D138" s="18" t="s">
        <v>2</v>
      </c>
      <c r="E138" s="24" t="s">
        <v>2</v>
      </c>
      <c r="F138" s="18"/>
      <c r="G138" s="24">
        <f>SUM(G42)</f>
        <v>0</v>
      </c>
      <c r="H138" s="106">
        <f>SUM(B138*G138*1/200)</f>
        <v>0</v>
      </c>
    </row>
    <row r="139" spans="1:9" s="12" customFormat="1" x14ac:dyDescent="0.25">
      <c r="A139" s="6" t="s">
        <v>14</v>
      </c>
      <c r="B139" s="16">
        <f>IF(C135&lt;E135,0,C135-E135)</f>
        <v>0</v>
      </c>
      <c r="C139" s="26"/>
      <c r="D139" s="26"/>
      <c r="E139" s="24"/>
      <c r="F139" s="24"/>
      <c r="G139" s="24">
        <f>SUM(G42)</f>
        <v>0</v>
      </c>
      <c r="H139" s="107">
        <f>SUM(B139*G139/80)</f>
        <v>0</v>
      </c>
    </row>
    <row r="140" spans="1:9" x14ac:dyDescent="0.25">
      <c r="A140" s="108"/>
      <c r="B140" s="109"/>
      <c r="C140" s="110"/>
      <c r="D140" s="110"/>
      <c r="E140" s="111"/>
      <c r="F140" s="111"/>
      <c r="G140" s="111"/>
      <c r="H140" s="112"/>
    </row>
    <row r="141" spans="1:9" s="1" customFormat="1" x14ac:dyDescent="0.25">
      <c r="A141" s="113" t="s">
        <v>35</v>
      </c>
      <c r="B141" s="114"/>
      <c r="C141" s="115"/>
      <c r="D141" s="115"/>
      <c r="E141" s="116"/>
      <c r="F141" s="116"/>
      <c r="G141" s="116"/>
      <c r="H141" s="117">
        <f>SUM(H138:H139)</f>
        <v>0</v>
      </c>
    </row>
    <row r="142" spans="1:9" ht="15.75" thickBot="1" x14ac:dyDescent="0.3">
      <c r="A142" s="92"/>
      <c r="B142" s="93"/>
      <c r="C142" s="94"/>
      <c r="D142" s="94"/>
      <c r="E142" s="95"/>
      <c r="F142" s="95"/>
      <c r="G142" s="95"/>
      <c r="H142" s="92"/>
    </row>
    <row r="143" spans="1:9" ht="15.75" thickTop="1" x14ac:dyDescent="0.25"/>
    <row r="145" spans="1:8" ht="3" customHeight="1" x14ac:dyDescent="0.25"/>
    <row r="146" spans="1:8" ht="60.75" customHeight="1" x14ac:dyDescent="0.25">
      <c r="A146" s="119" t="s">
        <v>73</v>
      </c>
      <c r="B146" s="120"/>
      <c r="C146" s="120"/>
      <c r="D146" s="120"/>
      <c r="E146" s="120"/>
      <c r="F146" s="120"/>
      <c r="G146" s="120"/>
      <c r="H146" s="121"/>
    </row>
    <row r="156" spans="1:8" x14ac:dyDescent="0.25">
      <c r="B156" s="118"/>
    </row>
  </sheetData>
  <mergeCells count="3">
    <mergeCell ref="B130:C130"/>
    <mergeCell ref="A146:H146"/>
    <mergeCell ref="A1:G1"/>
  </mergeCells>
  <phoneticPr fontId="8" type="noConversion"/>
  <pageMargins left="0.70866141732283472" right="0.70866141732283472" top="0.74803149606299213" bottom="0.74803149606299213" header="0.31496062992125984" footer="0.31496062992125984"/>
  <pageSetup orientation="landscape" r:id="rId1"/>
  <headerFooter>
    <oddHeader>&amp;RPart-Time Template - Academic Officer</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1"/>
  <sheetViews>
    <sheetView view="pageLayout" zoomScaleNormal="100" workbookViewId="0">
      <selection activeCell="E33" sqref="E33"/>
    </sheetView>
  </sheetViews>
  <sheetFormatPr defaultRowHeight="15" x14ac:dyDescent="0.25"/>
  <cols>
    <col min="1" max="1" width="18.5703125" style="4" customWidth="1"/>
    <col min="2" max="2" width="10.140625" style="4" bestFit="1" customWidth="1"/>
    <col min="3" max="3" width="9.140625" style="4"/>
    <col min="4" max="4" width="13.5703125" style="4" customWidth="1"/>
    <col min="5" max="5" width="11.42578125" style="4" customWidth="1"/>
    <col min="6" max="6" width="11" style="4" customWidth="1"/>
    <col min="7" max="12" width="9.140625" style="4"/>
  </cols>
  <sheetData>
    <row r="1" spans="1:10" x14ac:dyDescent="0.25">
      <c r="A1" s="122" t="s">
        <v>81</v>
      </c>
      <c r="B1" s="123" t="str">
        <f>Academic!B2</f>
        <v xml:space="preserve"> </v>
      </c>
      <c r="C1" s="7"/>
      <c r="D1" s="7"/>
      <c r="E1" s="124" t="s">
        <v>82</v>
      </c>
      <c r="F1" s="6">
        <f>Academic!H5</f>
        <v>0</v>
      </c>
      <c r="G1" s="6"/>
      <c r="H1" s="124" t="s">
        <v>113</v>
      </c>
      <c r="I1" s="125" t="str">
        <f>Academic!H2</f>
        <v xml:space="preserve"> </v>
      </c>
      <c r="J1" s="7"/>
    </row>
    <row r="2" spans="1:10" x14ac:dyDescent="0.25">
      <c r="A2" s="122" t="s">
        <v>2</v>
      </c>
      <c r="B2" s="79"/>
      <c r="C2" s="7"/>
      <c r="D2" s="7"/>
      <c r="E2" s="6"/>
      <c r="F2" s="6"/>
      <c r="G2" s="6"/>
      <c r="H2" s="6"/>
      <c r="I2" s="125"/>
      <c r="J2" s="7"/>
    </row>
    <row r="3" spans="1:10" x14ac:dyDescent="0.25">
      <c r="A3" s="126" t="s">
        <v>83</v>
      </c>
      <c r="B3" s="127" t="s">
        <v>84</v>
      </c>
      <c r="C3" s="128" t="s">
        <v>85</v>
      </c>
      <c r="D3" s="128" t="s">
        <v>86</v>
      </c>
      <c r="E3" s="129" t="s">
        <v>87</v>
      </c>
      <c r="F3" s="129" t="s">
        <v>88</v>
      </c>
      <c r="G3" s="130" t="s">
        <v>89</v>
      </c>
      <c r="H3" s="131" t="s">
        <v>90</v>
      </c>
      <c r="I3" s="132" t="s">
        <v>91</v>
      </c>
      <c r="J3" s="133" t="s">
        <v>2</v>
      </c>
    </row>
    <row r="4" spans="1:10" x14ac:dyDescent="0.25">
      <c r="A4" s="134"/>
      <c r="B4" s="79"/>
      <c r="C4" s="7"/>
      <c r="D4" s="7"/>
      <c r="E4" s="129" t="s">
        <v>86</v>
      </c>
      <c r="F4" s="6"/>
      <c r="G4" s="6"/>
      <c r="H4" s="131" t="s">
        <v>11</v>
      </c>
      <c r="I4" s="125"/>
      <c r="J4" s="7"/>
    </row>
    <row r="5" spans="1:10" x14ac:dyDescent="0.25">
      <c r="A5" s="134" t="s">
        <v>92</v>
      </c>
      <c r="B5" s="7">
        <v>0</v>
      </c>
      <c r="C5" s="7">
        <f>SUM(B5*3%)</f>
        <v>0</v>
      </c>
      <c r="D5" s="7">
        <v>14930.19</v>
      </c>
      <c r="E5" s="7">
        <f t="shared" ref="E5:E19" si="0">SUM(D5*I5)</f>
        <v>0</v>
      </c>
      <c r="F5" s="7">
        <f>SUM(B5-E5)</f>
        <v>0</v>
      </c>
      <c r="G5" s="85" t="str">
        <f>IF(F5*3.5%&lt;=0,"0",F5*3.5%)</f>
        <v>0</v>
      </c>
      <c r="H5" s="7">
        <f>SUM(C5+G5)</f>
        <v>0</v>
      </c>
      <c r="I5" s="125">
        <f>Academic!G27</f>
        <v>0</v>
      </c>
      <c r="J5" s="7" t="s">
        <v>2</v>
      </c>
    </row>
    <row r="6" spans="1:10" x14ac:dyDescent="0.25">
      <c r="A6" s="134" t="s">
        <v>93</v>
      </c>
      <c r="B6" s="7">
        <v>0</v>
      </c>
      <c r="C6" s="7">
        <f t="shared" ref="C6:C19" si="1">SUM(B6*3%)</f>
        <v>0</v>
      </c>
      <c r="D6" s="7">
        <v>16068</v>
      </c>
      <c r="E6" s="7">
        <f t="shared" si="0"/>
        <v>0</v>
      </c>
      <c r="F6" s="7">
        <f t="shared" ref="F6:F19" si="2">SUM(B6-E6)</f>
        <v>0</v>
      </c>
      <c r="G6" s="85" t="str">
        <f t="shared" ref="G6:G19" si="3">IF(F6*3.5%&lt;=0,"0",F6*3.5%)</f>
        <v>0</v>
      </c>
      <c r="H6" s="7">
        <f t="shared" ref="H6:H19" si="4">SUM(C6+G6)</f>
        <v>0</v>
      </c>
      <c r="I6" s="125">
        <f>Academic!G28</f>
        <v>0</v>
      </c>
      <c r="J6" s="7" t="s">
        <v>2</v>
      </c>
    </row>
    <row r="7" spans="1:10" x14ac:dyDescent="0.25">
      <c r="A7" s="134" t="s">
        <v>94</v>
      </c>
      <c r="B7" s="7">
        <v>0</v>
      </c>
      <c r="C7" s="7">
        <f t="shared" si="1"/>
        <v>0</v>
      </c>
      <c r="D7" s="7">
        <v>17111.560000000001</v>
      </c>
      <c r="E7" s="7">
        <f t="shared" si="0"/>
        <v>0</v>
      </c>
      <c r="F7" s="7">
        <f t="shared" si="2"/>
        <v>0</v>
      </c>
      <c r="G7" s="85" t="str">
        <f t="shared" si="3"/>
        <v>0</v>
      </c>
      <c r="H7" s="7">
        <f t="shared" si="4"/>
        <v>0</v>
      </c>
      <c r="I7" s="125">
        <f>Academic!G29</f>
        <v>0</v>
      </c>
      <c r="J7" s="7" t="s">
        <v>2</v>
      </c>
    </row>
    <row r="8" spans="1:10" x14ac:dyDescent="0.25">
      <c r="A8" s="134" t="s">
        <v>95</v>
      </c>
      <c r="B8" s="7">
        <v>0</v>
      </c>
      <c r="C8" s="7">
        <f t="shared" si="1"/>
        <v>0</v>
      </c>
      <c r="D8" s="7">
        <v>18294.28</v>
      </c>
      <c r="E8" s="7">
        <f t="shared" si="0"/>
        <v>0</v>
      </c>
      <c r="F8" s="7">
        <f t="shared" si="2"/>
        <v>0</v>
      </c>
      <c r="G8" s="85" t="str">
        <f t="shared" si="3"/>
        <v>0</v>
      </c>
      <c r="H8" s="7">
        <f t="shared" si="4"/>
        <v>0</v>
      </c>
      <c r="I8" s="125">
        <f>Academic!G30</f>
        <v>0</v>
      </c>
      <c r="J8" s="7" t="s">
        <v>2</v>
      </c>
    </row>
    <row r="9" spans="1:10" x14ac:dyDescent="0.25">
      <c r="A9" s="134" t="s">
        <v>96</v>
      </c>
      <c r="B9" s="7">
        <v>0</v>
      </c>
      <c r="C9" s="7">
        <f t="shared" si="1"/>
        <v>0</v>
      </c>
      <c r="D9" s="7">
        <v>19685.8</v>
      </c>
      <c r="E9" s="7">
        <f t="shared" si="0"/>
        <v>0</v>
      </c>
      <c r="F9" s="7">
        <f t="shared" si="2"/>
        <v>0</v>
      </c>
      <c r="G9" s="85" t="str">
        <f t="shared" si="3"/>
        <v>0</v>
      </c>
      <c r="H9" s="7">
        <f t="shared" si="4"/>
        <v>0</v>
      </c>
      <c r="I9" s="125">
        <f>Academic!G31</f>
        <v>0</v>
      </c>
      <c r="J9" s="7" t="s">
        <v>2</v>
      </c>
    </row>
    <row r="10" spans="1:10" x14ac:dyDescent="0.25">
      <c r="A10" s="134" t="s">
        <v>97</v>
      </c>
      <c r="B10" s="7">
        <v>0</v>
      </c>
      <c r="C10" s="7">
        <f t="shared" si="1"/>
        <v>0</v>
      </c>
      <c r="D10" s="7">
        <v>21285.96</v>
      </c>
      <c r="E10" s="7">
        <f t="shared" si="0"/>
        <v>0</v>
      </c>
      <c r="F10" s="7">
        <f t="shared" si="2"/>
        <v>0</v>
      </c>
      <c r="G10" s="85" t="str">
        <f t="shared" si="3"/>
        <v>0</v>
      </c>
      <c r="H10" s="7">
        <f t="shared" si="4"/>
        <v>0</v>
      </c>
      <c r="I10" s="125">
        <f>Academic!G31</f>
        <v>0</v>
      </c>
      <c r="J10" s="7" t="s">
        <v>2</v>
      </c>
    </row>
    <row r="11" spans="1:10" x14ac:dyDescent="0.25">
      <c r="A11" s="134" t="s">
        <v>98</v>
      </c>
      <c r="B11" s="7">
        <v>0</v>
      </c>
      <c r="C11" s="7">
        <f t="shared" si="1"/>
        <v>0</v>
      </c>
      <c r="D11" s="7">
        <v>22816.6</v>
      </c>
      <c r="E11" s="7">
        <f t="shared" si="0"/>
        <v>0</v>
      </c>
      <c r="F11" s="7">
        <f t="shared" si="2"/>
        <v>0</v>
      </c>
      <c r="G11" s="85" t="str">
        <f t="shared" si="3"/>
        <v>0</v>
      </c>
      <c r="H11" s="7">
        <f t="shared" si="4"/>
        <v>0</v>
      </c>
      <c r="I11" s="125">
        <f>Academic!G32</f>
        <v>0</v>
      </c>
      <c r="J11" s="7" t="s">
        <v>2</v>
      </c>
    </row>
    <row r="12" spans="1:10" x14ac:dyDescent="0.25">
      <c r="A12" s="134" t="s">
        <v>99</v>
      </c>
      <c r="B12" s="7">
        <v>0</v>
      </c>
      <c r="C12" s="7">
        <f t="shared" si="1"/>
        <v>0</v>
      </c>
      <c r="D12" s="7">
        <v>23790.6</v>
      </c>
      <c r="E12" s="7">
        <f t="shared" si="0"/>
        <v>0</v>
      </c>
      <c r="F12" s="7">
        <f t="shared" si="2"/>
        <v>0</v>
      </c>
      <c r="G12" s="85" t="str">
        <f t="shared" si="3"/>
        <v>0</v>
      </c>
      <c r="H12" s="7">
        <f t="shared" si="4"/>
        <v>0</v>
      </c>
      <c r="I12" s="125">
        <f>Academic!G34</f>
        <v>0</v>
      </c>
      <c r="J12" s="7"/>
    </row>
    <row r="13" spans="1:10" x14ac:dyDescent="0.25">
      <c r="A13" s="134" t="s">
        <v>100</v>
      </c>
      <c r="B13" s="7">
        <v>0</v>
      </c>
      <c r="C13" s="7">
        <f t="shared" si="1"/>
        <v>0</v>
      </c>
      <c r="D13" s="7">
        <v>24034.11</v>
      </c>
      <c r="E13" s="7">
        <f t="shared" si="0"/>
        <v>0</v>
      </c>
      <c r="F13" s="7">
        <f t="shared" si="2"/>
        <v>0</v>
      </c>
      <c r="G13" s="85" t="str">
        <f t="shared" si="3"/>
        <v>0</v>
      </c>
      <c r="H13" s="7">
        <f t="shared" si="4"/>
        <v>0</v>
      </c>
      <c r="I13" s="125">
        <f>Academic!G35</f>
        <v>0</v>
      </c>
      <c r="J13" s="7"/>
    </row>
    <row r="14" spans="1:10" x14ac:dyDescent="0.25">
      <c r="A14" s="134" t="s">
        <v>101</v>
      </c>
      <c r="B14" s="7">
        <v>0</v>
      </c>
      <c r="C14" s="7">
        <f t="shared" si="1"/>
        <v>0</v>
      </c>
      <c r="D14" s="7">
        <v>24034.11</v>
      </c>
      <c r="E14" s="7">
        <f t="shared" si="0"/>
        <v>0</v>
      </c>
      <c r="F14" s="7">
        <f t="shared" si="2"/>
        <v>0</v>
      </c>
      <c r="G14" s="85" t="str">
        <f t="shared" si="3"/>
        <v>0</v>
      </c>
      <c r="H14" s="7">
        <f t="shared" si="4"/>
        <v>0</v>
      </c>
      <c r="I14" s="125">
        <f>Academic!G36</f>
        <v>0</v>
      </c>
      <c r="J14" s="7"/>
    </row>
    <row r="15" spans="1:10" x14ac:dyDescent="0.25">
      <c r="A15" s="134" t="s">
        <v>102</v>
      </c>
      <c r="B15" s="7">
        <v>0</v>
      </c>
      <c r="C15" s="7">
        <f t="shared" si="1"/>
        <v>0</v>
      </c>
      <c r="D15" s="7">
        <v>24034.11</v>
      </c>
      <c r="E15" s="7">
        <f t="shared" si="0"/>
        <v>0</v>
      </c>
      <c r="F15" s="7">
        <f t="shared" si="2"/>
        <v>0</v>
      </c>
      <c r="G15" s="85" t="str">
        <f t="shared" si="3"/>
        <v>0</v>
      </c>
      <c r="H15" s="7">
        <f t="shared" si="4"/>
        <v>0</v>
      </c>
      <c r="I15" s="125">
        <f>Academic!G37</f>
        <v>0</v>
      </c>
      <c r="J15" s="7"/>
    </row>
    <row r="16" spans="1:10" x14ac:dyDescent="0.25">
      <c r="A16" s="134" t="s">
        <v>110</v>
      </c>
      <c r="B16" s="7">
        <v>0</v>
      </c>
      <c r="C16" s="7">
        <f t="shared" si="1"/>
        <v>0</v>
      </c>
      <c r="D16" s="7">
        <v>24034.11</v>
      </c>
      <c r="E16" s="7">
        <f t="shared" si="0"/>
        <v>0</v>
      </c>
      <c r="F16" s="7">
        <f t="shared" si="2"/>
        <v>0</v>
      </c>
      <c r="G16" s="85" t="str">
        <f t="shared" si="3"/>
        <v>0</v>
      </c>
      <c r="H16" s="7">
        <f t="shared" si="4"/>
        <v>0</v>
      </c>
      <c r="I16" s="125">
        <v>0</v>
      </c>
      <c r="J16" s="7"/>
    </row>
    <row r="17" spans="1:10" x14ac:dyDescent="0.25">
      <c r="A17" s="134" t="s">
        <v>111</v>
      </c>
      <c r="B17" s="7">
        <v>0</v>
      </c>
      <c r="C17" s="7">
        <f t="shared" si="1"/>
        <v>0</v>
      </c>
      <c r="D17" s="7">
        <v>24034.11</v>
      </c>
      <c r="E17" s="7">
        <f t="shared" si="0"/>
        <v>0</v>
      </c>
      <c r="F17" s="7">
        <f t="shared" si="2"/>
        <v>0</v>
      </c>
      <c r="G17" s="85" t="str">
        <f t="shared" si="3"/>
        <v>0</v>
      </c>
      <c r="H17" s="7">
        <f t="shared" si="4"/>
        <v>0</v>
      </c>
      <c r="I17" s="125">
        <f>Academic!G39</f>
        <v>0</v>
      </c>
      <c r="J17" s="7"/>
    </row>
    <row r="18" spans="1:10" x14ac:dyDescent="0.25">
      <c r="A18" s="134" t="s">
        <v>112</v>
      </c>
      <c r="B18" s="7">
        <v>0</v>
      </c>
      <c r="C18" s="7">
        <f>SUM(B18*3%)</f>
        <v>0</v>
      </c>
      <c r="D18" s="7">
        <v>24034.11</v>
      </c>
      <c r="E18" s="7">
        <f>SUM(D18*I18)</f>
        <v>0</v>
      </c>
      <c r="F18" s="7">
        <f>SUM(B18-E18)</f>
        <v>0</v>
      </c>
      <c r="G18" s="85" t="str">
        <f>IF(F18*3.5%&lt;=0,"0",F18*3.5%)</f>
        <v>0</v>
      </c>
      <c r="H18" s="7">
        <f>SUM(C18+G18)</f>
        <v>0</v>
      </c>
      <c r="I18" s="125">
        <f>Academic!G39</f>
        <v>0</v>
      </c>
      <c r="J18" s="7"/>
    </row>
    <row r="19" spans="1:10" x14ac:dyDescent="0.25">
      <c r="A19" s="134" t="s">
        <v>117</v>
      </c>
      <c r="B19" s="7">
        <v>0</v>
      </c>
      <c r="C19" s="7">
        <f t="shared" si="1"/>
        <v>0</v>
      </c>
      <c r="D19" s="7">
        <f>'SPC Rates'!B16</f>
        <v>24242.84</v>
      </c>
      <c r="E19" s="7">
        <f t="shared" si="0"/>
        <v>0</v>
      </c>
      <c r="F19" s="7">
        <f t="shared" si="2"/>
        <v>0</v>
      </c>
      <c r="G19" s="85" t="str">
        <f t="shared" si="3"/>
        <v>0</v>
      </c>
      <c r="H19" s="7">
        <f t="shared" si="4"/>
        <v>0</v>
      </c>
      <c r="I19" s="125">
        <f>Academic!G40</f>
        <v>0</v>
      </c>
      <c r="J19" s="7"/>
    </row>
    <row r="20" spans="1:10" x14ac:dyDescent="0.25">
      <c r="A20" s="134"/>
      <c r="B20" s="7"/>
      <c r="C20" s="7"/>
      <c r="D20" s="7"/>
      <c r="E20" s="7"/>
      <c r="F20" s="7"/>
      <c r="G20" s="7"/>
      <c r="H20" s="7"/>
      <c r="I20" s="125"/>
      <c r="J20" s="7"/>
    </row>
    <row r="21" spans="1:10" x14ac:dyDescent="0.25">
      <c r="A21" s="134"/>
      <c r="B21" s="7"/>
      <c r="C21" s="7"/>
      <c r="D21" s="7"/>
      <c r="E21" s="6"/>
      <c r="F21" s="6"/>
      <c r="G21" s="6"/>
      <c r="H21" s="7">
        <f>SUM(H5:H19)</f>
        <v>0</v>
      </c>
      <c r="I21" s="135">
        <f>SUM(I5:I19)</f>
        <v>0</v>
      </c>
      <c r="J21" s="7">
        <f>SUM(J5:J12)</f>
        <v>0</v>
      </c>
    </row>
    <row r="22" spans="1:10" x14ac:dyDescent="0.25">
      <c r="A22" s="136" t="s">
        <v>103</v>
      </c>
      <c r="B22" s="7">
        <v>0</v>
      </c>
      <c r="C22" s="7">
        <f>SUM(B22*3%)</f>
        <v>0</v>
      </c>
      <c r="D22" s="7">
        <v>14046.05</v>
      </c>
      <c r="E22" s="7">
        <f>B22-D22</f>
        <v>-14046.05</v>
      </c>
      <c r="F22" s="7">
        <v>0</v>
      </c>
      <c r="G22" s="7" t="str">
        <f>IF(E22*3.5%&lt;=0,"0",E22*3.5%)</f>
        <v>0</v>
      </c>
      <c r="H22" s="7">
        <f>SUM(C22+G22)</f>
        <v>0</v>
      </c>
      <c r="I22" s="125">
        <v>0</v>
      </c>
      <c r="J22" s="7">
        <f>SUM(H22*I22)</f>
        <v>0</v>
      </c>
    </row>
    <row r="23" spans="1:10" x14ac:dyDescent="0.25">
      <c r="A23" s="134" t="s">
        <v>104</v>
      </c>
      <c r="B23" s="7">
        <v>0</v>
      </c>
      <c r="C23" s="7">
        <f>B23*1.5%</f>
        <v>0</v>
      </c>
      <c r="D23" s="7" t="s">
        <v>2</v>
      </c>
      <c r="E23" s="6" t="s">
        <v>2</v>
      </c>
      <c r="F23" s="6"/>
      <c r="G23" s="6" t="s">
        <v>2</v>
      </c>
      <c r="H23" s="6" t="s">
        <v>2</v>
      </c>
      <c r="I23" s="125">
        <v>0</v>
      </c>
      <c r="J23" s="7">
        <f>C23*I23</f>
        <v>0</v>
      </c>
    </row>
    <row r="24" spans="1:10" x14ac:dyDescent="0.25">
      <c r="A24" s="134"/>
      <c r="B24" s="7"/>
      <c r="C24" s="7"/>
      <c r="D24" s="7"/>
      <c r="E24" s="6"/>
      <c r="F24" s="6"/>
      <c r="G24" s="6"/>
      <c r="H24" s="6"/>
      <c r="I24" s="125"/>
      <c r="J24" s="7"/>
    </row>
    <row r="25" spans="1:10" x14ac:dyDescent="0.25">
      <c r="A25" s="134" t="s">
        <v>105</v>
      </c>
      <c r="B25" s="7">
        <v>0</v>
      </c>
      <c r="C25" s="7">
        <f>SUM(B25*1%)</f>
        <v>0</v>
      </c>
      <c r="D25" s="7"/>
      <c r="E25" s="6"/>
      <c r="F25" s="6"/>
      <c r="G25" s="6"/>
      <c r="H25" s="8">
        <v>0</v>
      </c>
      <c r="I25" s="125">
        <v>0</v>
      </c>
      <c r="J25" s="7">
        <f>SUM(C25*I25)</f>
        <v>0</v>
      </c>
    </row>
    <row r="26" spans="1:10" x14ac:dyDescent="0.25">
      <c r="A26" s="134" t="s">
        <v>106</v>
      </c>
      <c r="B26" s="79"/>
      <c r="C26" s="7"/>
      <c r="D26" s="7"/>
      <c r="E26" s="6"/>
      <c r="F26" s="6"/>
      <c r="G26" s="6"/>
      <c r="H26" s="6"/>
      <c r="I26" s="125"/>
      <c r="J26" s="7"/>
    </row>
    <row r="27" spans="1:10" x14ac:dyDescent="0.25">
      <c r="A27" s="134"/>
      <c r="B27" s="79"/>
      <c r="C27" s="7"/>
      <c r="D27" s="7"/>
      <c r="E27" s="6"/>
      <c r="F27" s="6"/>
      <c r="G27" s="6"/>
      <c r="H27" s="6"/>
      <c r="I27" s="125" t="s">
        <v>107</v>
      </c>
      <c r="J27" s="7">
        <f>SUM(H21+J22+J25)</f>
        <v>0</v>
      </c>
    </row>
    <row r="28" spans="1:10" x14ac:dyDescent="0.25">
      <c r="A28" s="134"/>
      <c r="B28" s="79"/>
      <c r="C28" s="7"/>
      <c r="D28" s="7"/>
      <c r="E28" s="6"/>
      <c r="F28" s="6"/>
      <c r="G28" s="6"/>
      <c r="H28" s="6"/>
      <c r="I28" s="125"/>
      <c r="J28" s="7"/>
    </row>
    <row r="29" spans="1:10" x14ac:dyDescent="0.25">
      <c r="A29" s="134"/>
      <c r="B29" s="79"/>
      <c r="C29" s="7"/>
      <c r="D29" s="7"/>
      <c r="E29" s="6"/>
      <c r="F29" s="6"/>
      <c r="G29" s="6"/>
      <c r="H29" s="6"/>
      <c r="I29" s="125" t="s">
        <v>108</v>
      </c>
      <c r="J29" s="7">
        <v>0</v>
      </c>
    </row>
    <row r="30" spans="1:10" x14ac:dyDescent="0.25">
      <c r="A30" s="134"/>
      <c r="B30" s="79"/>
      <c r="C30" s="7"/>
      <c r="D30" s="7"/>
      <c r="E30" s="6"/>
      <c r="F30" s="6"/>
      <c r="G30" s="6"/>
      <c r="H30" s="6"/>
      <c r="I30" s="125"/>
      <c r="J30" s="7"/>
    </row>
    <row r="31" spans="1:10" x14ac:dyDescent="0.25">
      <c r="A31" s="134"/>
      <c r="B31" s="79"/>
      <c r="C31" s="7"/>
      <c r="D31" s="7"/>
      <c r="E31" s="6"/>
      <c r="F31" s="6"/>
      <c r="G31" s="6"/>
      <c r="H31" s="6"/>
      <c r="I31" s="137" t="s">
        <v>109</v>
      </c>
      <c r="J31" s="138">
        <f>SUM(J27-J29)</f>
        <v>0</v>
      </c>
    </row>
  </sheetData>
  <pageMargins left="0.7" right="0.7" top="0.75" bottom="0.75" header="0.3" footer="0.3"/>
  <pageSetup paperSize="9" orientation="landscape" r:id="rId1"/>
  <headerFooter>
    <oddHeader>&amp;RPart-time Template:  Academic Officer Pro-Rata Arrears</oddHeader>
    <oddFooter xml:space="preserve">&amp;C&amp;6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6"/>
  <sheetViews>
    <sheetView workbookViewId="0">
      <selection activeCell="C7" sqref="C7"/>
    </sheetView>
  </sheetViews>
  <sheetFormatPr defaultRowHeight="15" x14ac:dyDescent="0.25"/>
  <cols>
    <col min="1" max="1" width="18.85546875" style="4" customWidth="1"/>
    <col min="2" max="2" width="13.140625" style="4" customWidth="1"/>
  </cols>
  <sheetData>
    <row r="1" spans="1:2" x14ac:dyDescent="0.25">
      <c r="A1" s="13" t="s">
        <v>116</v>
      </c>
      <c r="B1" s="13"/>
    </row>
    <row r="2" spans="1:2" x14ac:dyDescent="0.25">
      <c r="A2" s="134" t="s">
        <v>92</v>
      </c>
      <c r="B2" s="7">
        <v>14930.19</v>
      </c>
    </row>
    <row r="3" spans="1:2" x14ac:dyDescent="0.25">
      <c r="A3" s="134" t="s">
        <v>93</v>
      </c>
      <c r="B3" s="7">
        <v>16068</v>
      </c>
    </row>
    <row r="4" spans="1:2" x14ac:dyDescent="0.25">
      <c r="A4" s="134" t="s">
        <v>94</v>
      </c>
      <c r="B4" s="7">
        <v>17111.560000000001</v>
      </c>
    </row>
    <row r="5" spans="1:2" x14ac:dyDescent="0.25">
      <c r="A5" s="134" t="s">
        <v>95</v>
      </c>
      <c r="B5" s="7">
        <v>18294.28</v>
      </c>
    </row>
    <row r="6" spans="1:2" x14ac:dyDescent="0.25">
      <c r="A6" s="134" t="s">
        <v>96</v>
      </c>
      <c r="B6" s="7">
        <v>19685.8</v>
      </c>
    </row>
    <row r="7" spans="1:2" x14ac:dyDescent="0.25">
      <c r="A7" s="134" t="s">
        <v>97</v>
      </c>
      <c r="B7" s="7">
        <v>21285.96</v>
      </c>
    </row>
    <row r="8" spans="1:2" x14ac:dyDescent="0.25">
      <c r="A8" s="134" t="s">
        <v>98</v>
      </c>
      <c r="B8" s="7">
        <v>22816.6</v>
      </c>
    </row>
    <row r="9" spans="1:2" x14ac:dyDescent="0.25">
      <c r="A9" s="134" t="s">
        <v>99</v>
      </c>
      <c r="B9" s="7">
        <v>23790.6</v>
      </c>
    </row>
    <row r="10" spans="1:2" x14ac:dyDescent="0.25">
      <c r="A10" s="134" t="s">
        <v>100</v>
      </c>
      <c r="B10" s="7">
        <v>24034.11</v>
      </c>
    </row>
    <row r="11" spans="1:2" x14ac:dyDescent="0.25">
      <c r="A11" s="134" t="s">
        <v>101</v>
      </c>
      <c r="B11" s="7">
        <v>24034.11</v>
      </c>
    </row>
    <row r="12" spans="1:2" x14ac:dyDescent="0.25">
      <c r="A12" s="134" t="s">
        <v>102</v>
      </c>
      <c r="B12" s="7">
        <v>24034.11</v>
      </c>
    </row>
    <row r="13" spans="1:2" x14ac:dyDescent="0.25">
      <c r="A13" s="134" t="s">
        <v>110</v>
      </c>
      <c r="B13" s="7">
        <v>24034.11</v>
      </c>
    </row>
    <row r="14" spans="1:2" x14ac:dyDescent="0.25">
      <c r="A14" s="134" t="s">
        <v>111</v>
      </c>
      <c r="B14" s="7">
        <v>24034.11</v>
      </c>
    </row>
    <row r="15" spans="1:2" x14ac:dyDescent="0.25">
      <c r="A15" s="134" t="s">
        <v>112</v>
      </c>
      <c r="B15" s="7">
        <v>24034.11</v>
      </c>
    </row>
    <row r="16" spans="1:2" x14ac:dyDescent="0.25">
      <c r="A16" s="134" t="s">
        <v>117</v>
      </c>
      <c r="B16" s="7">
        <v>24242.84</v>
      </c>
    </row>
  </sheetData>
  <pageMargins left="0.70866141732283472" right="0.70866141732283472" top="0.74803149606299213" bottom="0.74803149606299213" header="0.31496062992125984" footer="0.31496062992125984"/>
  <pageSetup paperSize="9" orientation="portrait" r:id="rId1"/>
  <headerFooter>
    <oddHeader>&amp;RPart-time Template:  Academic Officer SPC Rates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workbookViewId="0">
      <selection activeCell="E5" sqref="E5"/>
    </sheetView>
  </sheetViews>
  <sheetFormatPr defaultRowHeight="15" x14ac:dyDescent="0.25"/>
  <cols>
    <col min="1" max="1" width="17.85546875" style="4" customWidth="1"/>
    <col min="2" max="2" width="14.85546875" style="4" customWidth="1"/>
    <col min="3" max="3" width="10.28515625" style="4" customWidth="1"/>
    <col min="4" max="4" width="11.42578125" style="4" customWidth="1"/>
    <col min="5" max="5" width="9.140625" style="4"/>
    <col min="6" max="6" width="10.85546875" style="4" customWidth="1"/>
    <col min="7" max="8" width="11.7109375" style="4" customWidth="1"/>
    <col min="9" max="9" width="10.5703125" style="4" customWidth="1"/>
    <col min="10" max="10" width="11.42578125" style="4" customWidth="1"/>
    <col min="11" max="11" width="9.140625" style="4"/>
  </cols>
  <sheetData>
    <row r="1" spans="1:10" x14ac:dyDescent="0.25">
      <c r="A1" s="146" t="s">
        <v>118</v>
      </c>
      <c r="B1" s="147"/>
      <c r="C1" s="147"/>
      <c r="D1" s="147"/>
      <c r="E1" s="147"/>
      <c r="F1" s="147"/>
      <c r="G1" s="147"/>
      <c r="H1" s="147"/>
      <c r="I1" s="148"/>
      <c r="J1" s="6"/>
    </row>
    <row r="2" spans="1:10" x14ac:dyDescent="0.25">
      <c r="A2" s="19" t="s">
        <v>119</v>
      </c>
      <c r="B2" s="79" t="str">
        <f>Academic!B2</f>
        <v xml:space="preserve"> </v>
      </c>
      <c r="C2" s="7"/>
      <c r="D2" s="85" t="s">
        <v>120</v>
      </c>
      <c r="E2" s="85" t="str">
        <f>Academic!H2</f>
        <v xml:space="preserve"> </v>
      </c>
      <c r="F2" s="139"/>
      <c r="G2" s="85"/>
      <c r="H2" s="6"/>
      <c r="I2" s="6" t="s">
        <v>82</v>
      </c>
      <c r="J2" s="6">
        <f>Academic!H5</f>
        <v>0</v>
      </c>
    </row>
    <row r="3" spans="1:10" ht="66" customHeight="1" x14ac:dyDescent="0.25">
      <c r="A3" s="149" t="s">
        <v>83</v>
      </c>
      <c r="B3" s="150" t="s">
        <v>121</v>
      </c>
      <c r="C3" s="151" t="s">
        <v>122</v>
      </c>
      <c r="D3" s="155" t="s">
        <v>123</v>
      </c>
      <c r="E3" s="155" t="s">
        <v>124</v>
      </c>
      <c r="F3" s="156" t="s">
        <v>125</v>
      </c>
      <c r="G3" s="155" t="s">
        <v>126</v>
      </c>
      <c r="H3" s="157" t="s">
        <v>127</v>
      </c>
      <c r="I3" s="157" t="s">
        <v>128</v>
      </c>
      <c r="J3" s="158" t="s">
        <v>129</v>
      </c>
    </row>
    <row r="4" spans="1:10" x14ac:dyDescent="0.25">
      <c r="A4" s="152" t="s">
        <v>130</v>
      </c>
      <c r="B4" s="153">
        <v>0</v>
      </c>
      <c r="C4" s="7">
        <f>SUM(B4*3%)</f>
        <v>0</v>
      </c>
      <c r="D4" s="153">
        <f>[1]Sheet3!G3</f>
        <v>10002.98</v>
      </c>
      <c r="E4" s="153">
        <f>D4/52.18</f>
        <v>191.7</v>
      </c>
      <c r="F4" s="154">
        <v>0</v>
      </c>
      <c r="G4" s="153">
        <f t="shared" ref="G4:G16" si="0">E4*F4</f>
        <v>0</v>
      </c>
      <c r="H4" s="7">
        <f>B4-G4</f>
        <v>0</v>
      </c>
      <c r="I4" s="85" t="str">
        <f>IF(H4*3.5%&lt;=0,"0",H4*3.5%)</f>
        <v>0</v>
      </c>
      <c r="J4" s="7">
        <f>C4+I4</f>
        <v>0</v>
      </c>
    </row>
    <row r="5" spans="1:10" x14ac:dyDescent="0.25">
      <c r="A5" s="152" t="s">
        <v>131</v>
      </c>
      <c r="B5" s="153">
        <v>0</v>
      </c>
      <c r="C5" s="7">
        <f t="shared" ref="C5:C16" si="1">SUM(B5*3%)</f>
        <v>0</v>
      </c>
      <c r="D5" s="153">
        <f>[1]Sheet2!G5</f>
        <v>10501.49</v>
      </c>
      <c r="E5" s="153">
        <f t="shared" ref="E5:E16" si="2">D5/52.18</f>
        <v>201.26</v>
      </c>
      <c r="F5" s="154">
        <v>0</v>
      </c>
      <c r="G5" s="153">
        <f t="shared" si="0"/>
        <v>0</v>
      </c>
      <c r="H5" s="7">
        <f t="shared" ref="H5:H16" si="3">B5-G5</f>
        <v>0</v>
      </c>
      <c r="I5" s="85" t="str">
        <f t="shared" ref="I5:I16" si="4">IF(H5*3.5%&lt;=0,"0",H5*3.5%)</f>
        <v>0</v>
      </c>
      <c r="J5" s="7">
        <f t="shared" ref="J5:J16" si="5">C5+I5</f>
        <v>0</v>
      </c>
    </row>
    <row r="6" spans="1:10" x14ac:dyDescent="0.25">
      <c r="A6" s="152" t="s">
        <v>132</v>
      </c>
      <c r="B6" s="153">
        <v>0</v>
      </c>
      <c r="C6" s="7">
        <f t="shared" si="1"/>
        <v>0</v>
      </c>
      <c r="D6" s="153">
        <f>[1]Sheet3!G7</f>
        <v>11158.68</v>
      </c>
      <c r="E6" s="153">
        <f t="shared" si="2"/>
        <v>213.85</v>
      </c>
      <c r="F6" s="154">
        <v>0</v>
      </c>
      <c r="G6" s="153">
        <f t="shared" si="0"/>
        <v>0</v>
      </c>
      <c r="H6" s="7">
        <f t="shared" si="3"/>
        <v>0</v>
      </c>
      <c r="I6" s="85" t="str">
        <f t="shared" si="4"/>
        <v>0</v>
      </c>
      <c r="J6" s="7">
        <f t="shared" si="5"/>
        <v>0</v>
      </c>
    </row>
    <row r="7" spans="1:10" x14ac:dyDescent="0.25">
      <c r="A7" s="152" t="s">
        <v>133</v>
      </c>
      <c r="B7" s="153">
        <v>0</v>
      </c>
      <c r="C7" s="7">
        <f t="shared" si="1"/>
        <v>0</v>
      </c>
      <c r="D7" s="153">
        <f>[1]Sheet3!G9</f>
        <v>12054.96</v>
      </c>
      <c r="E7" s="153">
        <f t="shared" si="2"/>
        <v>231.03</v>
      </c>
      <c r="F7" s="154">
        <v>0</v>
      </c>
      <c r="G7" s="153">
        <f t="shared" si="0"/>
        <v>0</v>
      </c>
      <c r="H7" s="7">
        <f t="shared" si="3"/>
        <v>0</v>
      </c>
      <c r="I7" s="85" t="str">
        <f t="shared" si="4"/>
        <v>0</v>
      </c>
      <c r="J7" s="7">
        <f t="shared" si="5"/>
        <v>0</v>
      </c>
    </row>
    <row r="8" spans="1:10" x14ac:dyDescent="0.25">
      <c r="A8" s="152" t="s">
        <v>134</v>
      </c>
      <c r="B8" s="153">
        <v>0</v>
      </c>
      <c r="C8" s="7">
        <f t="shared" si="1"/>
        <v>0</v>
      </c>
      <c r="D8" s="153">
        <f>[1]Sheet3!G11</f>
        <v>13453.74</v>
      </c>
      <c r="E8" s="153">
        <f t="shared" si="2"/>
        <v>257.83</v>
      </c>
      <c r="F8" s="154">
        <v>0</v>
      </c>
      <c r="G8" s="153">
        <f t="shared" si="0"/>
        <v>0</v>
      </c>
      <c r="H8" s="7">
        <f t="shared" si="3"/>
        <v>0</v>
      </c>
      <c r="I8" s="85" t="str">
        <f t="shared" si="4"/>
        <v>0</v>
      </c>
      <c r="J8" s="7">
        <f t="shared" si="5"/>
        <v>0</v>
      </c>
    </row>
    <row r="9" spans="1:10" x14ac:dyDescent="0.25">
      <c r="A9" s="152" t="s">
        <v>92</v>
      </c>
      <c r="B9" s="153">
        <v>0</v>
      </c>
      <c r="C9" s="7">
        <f t="shared" si="1"/>
        <v>0</v>
      </c>
      <c r="D9" s="7">
        <v>14930.19</v>
      </c>
      <c r="E9" s="153">
        <f t="shared" si="2"/>
        <v>286.13</v>
      </c>
      <c r="F9" s="154">
        <v>0</v>
      </c>
      <c r="G9" s="153">
        <f t="shared" si="0"/>
        <v>0</v>
      </c>
      <c r="H9" s="7">
        <f t="shared" si="3"/>
        <v>0</v>
      </c>
      <c r="I9" s="85" t="str">
        <f t="shared" si="4"/>
        <v>0</v>
      </c>
      <c r="J9" s="7">
        <f t="shared" si="5"/>
        <v>0</v>
      </c>
    </row>
    <row r="10" spans="1:10" x14ac:dyDescent="0.25">
      <c r="A10" s="134" t="s">
        <v>93</v>
      </c>
      <c r="B10" s="153">
        <v>0</v>
      </c>
      <c r="C10" s="7">
        <f t="shared" si="1"/>
        <v>0</v>
      </c>
      <c r="D10" s="7">
        <v>16068</v>
      </c>
      <c r="E10" s="153">
        <f t="shared" si="2"/>
        <v>307.93</v>
      </c>
      <c r="F10" s="154">
        <v>0</v>
      </c>
      <c r="G10" s="7">
        <f t="shared" si="0"/>
        <v>0</v>
      </c>
      <c r="H10" s="7">
        <f t="shared" si="3"/>
        <v>0</v>
      </c>
      <c r="I10" s="85" t="str">
        <f t="shared" si="4"/>
        <v>0</v>
      </c>
      <c r="J10" s="7">
        <f t="shared" si="5"/>
        <v>0</v>
      </c>
    </row>
    <row r="11" spans="1:10" x14ac:dyDescent="0.25">
      <c r="A11" s="134" t="s">
        <v>94</v>
      </c>
      <c r="B11" s="153">
        <v>0</v>
      </c>
      <c r="C11" s="7">
        <f t="shared" si="1"/>
        <v>0</v>
      </c>
      <c r="D11" s="7">
        <v>17111.560000000001</v>
      </c>
      <c r="E11" s="153">
        <f t="shared" si="2"/>
        <v>327.93</v>
      </c>
      <c r="F11" s="154">
        <v>0</v>
      </c>
      <c r="G11" s="7">
        <f t="shared" si="0"/>
        <v>0</v>
      </c>
      <c r="H11" s="7">
        <f t="shared" si="3"/>
        <v>0</v>
      </c>
      <c r="I11" s="85" t="str">
        <f t="shared" si="4"/>
        <v>0</v>
      </c>
      <c r="J11" s="7">
        <f t="shared" si="5"/>
        <v>0</v>
      </c>
    </row>
    <row r="12" spans="1:10" x14ac:dyDescent="0.25">
      <c r="A12" s="134" t="s">
        <v>95</v>
      </c>
      <c r="B12" s="153">
        <v>0</v>
      </c>
      <c r="C12" s="7">
        <f t="shared" si="1"/>
        <v>0</v>
      </c>
      <c r="D12" s="7">
        <v>18294.28</v>
      </c>
      <c r="E12" s="153">
        <f t="shared" si="2"/>
        <v>350.6</v>
      </c>
      <c r="F12" s="154">
        <v>0</v>
      </c>
      <c r="G12" s="7">
        <f t="shared" si="0"/>
        <v>0</v>
      </c>
      <c r="H12" s="7">
        <f t="shared" si="3"/>
        <v>0</v>
      </c>
      <c r="I12" s="85" t="str">
        <f t="shared" si="4"/>
        <v>0</v>
      </c>
      <c r="J12" s="7">
        <f t="shared" si="5"/>
        <v>0</v>
      </c>
    </row>
    <row r="13" spans="1:10" x14ac:dyDescent="0.25">
      <c r="A13" s="134" t="s">
        <v>96</v>
      </c>
      <c r="B13" s="153">
        <v>0</v>
      </c>
      <c r="C13" s="7">
        <f t="shared" si="1"/>
        <v>0</v>
      </c>
      <c r="D13" s="7">
        <v>19685.8</v>
      </c>
      <c r="E13" s="153">
        <f t="shared" si="2"/>
        <v>377.27</v>
      </c>
      <c r="F13" s="154">
        <v>0</v>
      </c>
      <c r="G13" s="7">
        <f t="shared" si="0"/>
        <v>0</v>
      </c>
      <c r="H13" s="7">
        <f t="shared" si="3"/>
        <v>0</v>
      </c>
      <c r="I13" s="85" t="str">
        <f t="shared" si="4"/>
        <v>0</v>
      </c>
      <c r="J13" s="7">
        <f t="shared" si="5"/>
        <v>0</v>
      </c>
    </row>
    <row r="14" spans="1:10" x14ac:dyDescent="0.25">
      <c r="A14" s="134" t="s">
        <v>135</v>
      </c>
      <c r="B14" s="153">
        <v>0</v>
      </c>
      <c r="C14" s="7">
        <f t="shared" si="1"/>
        <v>0</v>
      </c>
      <c r="D14" s="7">
        <v>21285.96</v>
      </c>
      <c r="E14" s="153">
        <f t="shared" si="2"/>
        <v>407.93</v>
      </c>
      <c r="F14" s="154">
        <v>0</v>
      </c>
      <c r="G14" s="7">
        <f t="shared" si="0"/>
        <v>0</v>
      </c>
      <c r="H14" s="7">
        <f t="shared" si="3"/>
        <v>0</v>
      </c>
      <c r="I14" s="85" t="str">
        <f t="shared" si="4"/>
        <v>0</v>
      </c>
      <c r="J14" s="7">
        <f t="shared" si="5"/>
        <v>0</v>
      </c>
    </row>
    <row r="15" spans="1:10" x14ac:dyDescent="0.25">
      <c r="A15" s="134" t="s">
        <v>98</v>
      </c>
      <c r="B15" s="153">
        <v>0</v>
      </c>
      <c r="C15" s="7">
        <f t="shared" si="1"/>
        <v>0</v>
      </c>
      <c r="D15" s="7">
        <v>22816.6</v>
      </c>
      <c r="E15" s="153">
        <f t="shared" si="2"/>
        <v>437.27</v>
      </c>
      <c r="F15" s="154">
        <v>0</v>
      </c>
      <c r="G15" s="7">
        <f t="shared" si="0"/>
        <v>0</v>
      </c>
      <c r="H15" s="7">
        <f t="shared" si="3"/>
        <v>0</v>
      </c>
      <c r="I15" s="85" t="str">
        <f t="shared" si="4"/>
        <v>0</v>
      </c>
      <c r="J15" s="7">
        <f t="shared" si="5"/>
        <v>0</v>
      </c>
    </row>
    <row r="16" spans="1:10" x14ac:dyDescent="0.25">
      <c r="A16" s="134" t="s">
        <v>99</v>
      </c>
      <c r="B16" s="153">
        <v>0</v>
      </c>
      <c r="C16" s="7">
        <f t="shared" si="1"/>
        <v>0</v>
      </c>
      <c r="D16" s="7">
        <v>23790.6</v>
      </c>
      <c r="E16" s="153">
        <f t="shared" si="2"/>
        <v>455.93</v>
      </c>
      <c r="F16" s="154">
        <v>0</v>
      </c>
      <c r="G16" s="7">
        <f t="shared" si="0"/>
        <v>0</v>
      </c>
      <c r="H16" s="7">
        <f t="shared" si="3"/>
        <v>0</v>
      </c>
      <c r="I16" s="85" t="str">
        <f t="shared" si="4"/>
        <v>0</v>
      </c>
      <c r="J16" s="7">
        <f t="shared" si="5"/>
        <v>0</v>
      </c>
    </row>
    <row r="17" spans="1:10" x14ac:dyDescent="0.25">
      <c r="A17" s="140"/>
      <c r="B17" s="141"/>
      <c r="C17" s="142"/>
      <c r="D17" s="7"/>
      <c r="E17" s="7"/>
      <c r="F17" s="79"/>
      <c r="G17" s="7"/>
      <c r="H17" s="6"/>
      <c r="I17" s="6"/>
      <c r="J17" s="6"/>
    </row>
    <row r="18" spans="1:10" x14ac:dyDescent="0.25">
      <c r="A18" s="140"/>
      <c r="B18" s="141"/>
      <c r="C18" s="142"/>
      <c r="D18" s="85" t="s">
        <v>107</v>
      </c>
      <c r="E18" s="85"/>
      <c r="F18" s="139"/>
      <c r="G18" s="85"/>
      <c r="H18" s="6"/>
      <c r="I18" s="6"/>
      <c r="J18" s="7">
        <f>SUM(J4:J16)</f>
        <v>0</v>
      </c>
    </row>
    <row r="19" spans="1:10" x14ac:dyDescent="0.25">
      <c r="A19" s="140"/>
      <c r="B19" s="141"/>
      <c r="C19" s="142"/>
      <c r="D19" s="85" t="s">
        <v>136</v>
      </c>
      <c r="E19" s="85"/>
      <c r="F19" s="139"/>
      <c r="G19" s="85"/>
      <c r="H19" s="6"/>
      <c r="I19" s="6"/>
      <c r="J19" s="7">
        <v>0</v>
      </c>
    </row>
    <row r="20" spans="1:10" x14ac:dyDescent="0.25">
      <c r="A20" s="140"/>
      <c r="B20" s="141"/>
      <c r="C20" s="142"/>
      <c r="D20" s="143" t="s">
        <v>137</v>
      </c>
      <c r="E20" s="85"/>
      <c r="F20" s="139"/>
      <c r="G20" s="85"/>
      <c r="H20" s="6"/>
      <c r="I20" s="6"/>
      <c r="J20" s="7">
        <v>0</v>
      </c>
    </row>
    <row r="21" spans="1:10" x14ac:dyDescent="0.25">
      <c r="A21" s="140"/>
      <c r="B21" s="141"/>
      <c r="C21" s="142"/>
      <c r="D21" s="20" t="s">
        <v>138</v>
      </c>
      <c r="E21" s="20"/>
      <c r="F21" s="21"/>
      <c r="G21" s="20"/>
      <c r="H21" s="144"/>
      <c r="I21" s="144"/>
      <c r="J21" s="145">
        <f>SUM(J18+J19-J20)</f>
        <v>0</v>
      </c>
    </row>
    <row r="22" spans="1:10" x14ac:dyDescent="0.25">
      <c r="F22" s="141"/>
    </row>
    <row r="23" spans="1:10" x14ac:dyDescent="0.25">
      <c r="F23" s="141"/>
    </row>
    <row r="24" spans="1:10" x14ac:dyDescent="0.25">
      <c r="F24" s="141"/>
    </row>
  </sheetData>
  <mergeCells count="1">
    <mergeCell ref="A1:I1"/>
  </mergeCells>
  <pageMargins left="0.7" right="0.7" top="0.75" bottom="0.75" header="0.3" footer="0.3"/>
  <pageSetup paperSize="9" orientation="landscape" r:id="rId1"/>
  <headerFooter>
    <oddHeader>&amp;RPart-time Template:  Academic Officer Limited Arrears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C8" sqref="C8"/>
    </sheetView>
  </sheetViews>
  <sheetFormatPr defaultRowHeight="15" x14ac:dyDescent="0.25"/>
  <cols>
    <col min="1" max="1" width="4.42578125" customWidth="1"/>
    <col min="2" max="2" width="24.7109375" bestFit="1" customWidth="1"/>
  </cols>
  <sheetData>
    <row r="1" spans="1:8" x14ac:dyDescent="0.25">
      <c r="A1" s="160" t="s">
        <v>74</v>
      </c>
      <c r="B1" s="160"/>
    </row>
    <row r="3" spans="1:8" s="14" customFormat="1" ht="36" customHeight="1" x14ac:dyDescent="0.25">
      <c r="A3" s="14">
        <v>1</v>
      </c>
      <c r="B3" s="27" t="s">
        <v>140</v>
      </c>
      <c r="C3" s="27"/>
      <c r="D3" s="27"/>
      <c r="E3" s="27"/>
      <c r="F3" s="27"/>
      <c r="G3" s="27"/>
      <c r="H3" s="27"/>
    </row>
    <row r="4" spans="1:8" x14ac:dyDescent="0.25">
      <c r="A4" s="14">
        <v>2</v>
      </c>
      <c r="B4" s="159" t="s">
        <v>141</v>
      </c>
      <c r="C4" s="159"/>
      <c r="D4" s="159"/>
      <c r="E4" s="159"/>
      <c r="F4" s="159"/>
      <c r="G4" s="159"/>
      <c r="H4" s="159"/>
    </row>
    <row r="5" spans="1:8" x14ac:dyDescent="0.25">
      <c r="A5" s="14">
        <v>3</v>
      </c>
      <c r="B5" s="159" t="s">
        <v>142</v>
      </c>
      <c r="C5" s="159"/>
      <c r="D5" s="159"/>
      <c r="E5" s="159"/>
      <c r="F5" s="159"/>
      <c r="G5" s="159"/>
      <c r="H5" s="159"/>
    </row>
    <row r="6" spans="1:8" x14ac:dyDescent="0.25">
      <c r="A6" s="14">
        <v>4</v>
      </c>
      <c r="B6" s="159" t="s">
        <v>143</v>
      </c>
      <c r="C6" s="159"/>
      <c r="D6" s="159"/>
      <c r="E6" s="159"/>
      <c r="F6" s="159"/>
      <c r="G6" s="159"/>
      <c r="H6" s="159"/>
    </row>
    <row r="7" spans="1:8" ht="33.75" customHeight="1" x14ac:dyDescent="0.25">
      <c r="A7" s="14">
        <v>5</v>
      </c>
      <c r="B7" s="27" t="s">
        <v>144</v>
      </c>
      <c r="C7" s="27"/>
      <c r="D7" s="27"/>
      <c r="E7" s="27"/>
      <c r="F7" s="27"/>
      <c r="G7" s="27"/>
      <c r="H7" s="27"/>
    </row>
  </sheetData>
  <mergeCells count="6">
    <mergeCell ref="B3:H3"/>
    <mergeCell ref="A1:B1"/>
    <mergeCell ref="B4:H4"/>
    <mergeCell ref="B5:H5"/>
    <mergeCell ref="B6:H6"/>
    <mergeCell ref="B7:H7"/>
  </mergeCells>
  <pageMargins left="0.70866141732283472" right="0.70866141732283472" top="0.74803149606299213" bottom="0.74803149606299213" header="0.31496062992125984" footer="0.31496062992125984"/>
  <pageSetup orientation="portrait" r:id="rId1"/>
  <headerFooter>
    <oddHeader>&amp;RPart-time Template:  Academic Officer - General Notes on Spreadsheets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Academic</vt:lpstr>
      <vt:lpstr>Pro Rata Arrears</vt:lpstr>
      <vt:lpstr>SPC Rates</vt:lpstr>
      <vt:lpstr>Limited Arrears</vt:lpstr>
      <vt:lpstr>General Notes on spreadsheets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2012-11-16T14:31:26Z</cp:lastPrinted>
  <dcterms:created xsi:type="dcterms:W3CDTF">2006-09-16T00:00:00Z</dcterms:created>
  <dcterms:modified xsi:type="dcterms:W3CDTF">2016-06-30T09:41:59Z</dcterms:modified>
</cp:coreProperties>
</file>